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4.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tables/table7.xml" ContentType="application/vnd.openxmlformats-officedocument.spreadsheetml.table+xml"/>
  <Override PartName="/xl/comments7.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uprelus\Downloads\"/>
    </mc:Choice>
  </mc:AlternateContent>
  <xr:revisionPtr revIDLastSave="0" documentId="13_ncr:1_{2BAB372B-A423-49A9-A2A4-AF64527504EB}" xr6:coauthVersionLast="47" xr6:coauthVersionMax="47" xr10:uidLastSave="{00000000-0000-0000-0000-000000000000}"/>
  <bookViews>
    <workbookView xWindow="-28920" yWindow="3015" windowWidth="29040" windowHeight="15720" firstSheet="1" activeTab="1" xr2:uid="{00000000-000D-0000-FFFF-FFFF01000000}"/>
  </bookViews>
  <sheets>
    <sheet name="T1" sheetId="5" state="hidden" r:id="rId1"/>
    <sheet name="T2" sheetId="8" r:id="rId2"/>
    <sheet name="S1" sheetId="9" state="hidden" r:id="rId3"/>
    <sheet name="T3" sheetId="2" state="hidden" r:id="rId4"/>
    <sheet name="T4" sheetId="1" state="hidden" r:id="rId5"/>
    <sheet name="S2" sheetId="3" state="hidden" r:id="rId6"/>
    <sheet name="Año" sheetId="7" state="hidden" r:id="rId7"/>
  </sheets>
  <definedNames>
    <definedName name="_xlnm.Print_Area" localSheetId="6">Año!$A$1:$J$62</definedName>
    <definedName name="_xlnm.Print_Area" localSheetId="2">'S1'!$A$1:$J$53</definedName>
    <definedName name="_xlnm.Print_Area" localSheetId="5">'S2'!$A$1:$J$62</definedName>
    <definedName name="_xlnm.Print_Area" localSheetId="0">'T1'!$A$1:$J$53</definedName>
    <definedName name="_xlnm.Print_Area" localSheetId="1">'T2'!$A$1:$J$53</definedName>
    <definedName name="_xlnm.Print_Area" localSheetId="3">'T3'!$A$1:$J$75</definedName>
    <definedName name="_xlnm.Print_Area" localSheetId="4">'T4'!$A$1:$J$62</definedName>
    <definedName name="_xlnm.Print_Titles" localSheetId="6">Año!$1:$4</definedName>
    <definedName name="_xlnm.Print_Titles" localSheetId="2">'S1'!$1:$4</definedName>
    <definedName name="_xlnm.Print_Titles" localSheetId="5">'S2'!$1:$4</definedName>
    <definedName name="_xlnm.Print_Titles" localSheetId="0">'T1'!$1:$4</definedName>
    <definedName name="_xlnm.Print_Titles" localSheetId="1">'T2'!$1:$4</definedName>
    <definedName name="_xlnm.Print_Titles" localSheetId="3">'T3'!$1:$4</definedName>
    <definedName name="_xlnm.Print_Titles" localSheetId="4">'T4'!$1:$4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9" l="1"/>
  <c r="F30" i="9"/>
  <c r="G30" i="9"/>
  <c r="H30" i="9"/>
  <c r="J30" i="9" s="1"/>
  <c r="E31" i="9"/>
  <c r="F31" i="9"/>
  <c r="G31" i="9"/>
  <c r="I31" i="9" s="1"/>
  <c r="H31" i="9"/>
  <c r="J31" i="9" s="1"/>
  <c r="H29" i="9"/>
  <c r="G29" i="9"/>
  <c r="F29" i="9"/>
  <c r="J29" i="9" s="1"/>
  <c r="E29" i="9"/>
  <c r="I29" i="9" s="1"/>
  <c r="I30" i="9"/>
  <c r="I25" i="9"/>
  <c r="J31" i="8"/>
  <c r="I31" i="8"/>
  <c r="J30" i="8"/>
  <c r="I30" i="8"/>
  <c r="J29" i="8"/>
  <c r="I29" i="8"/>
  <c r="I25" i="8"/>
  <c r="I31" i="5"/>
  <c r="J31" i="5"/>
  <c r="G29" i="3"/>
  <c r="G29" i="7"/>
  <c r="J29" i="3"/>
  <c r="I29" i="3"/>
  <c r="F29" i="3"/>
  <c r="F29" i="7" s="1"/>
  <c r="I33" i="1"/>
  <c r="I32" i="1"/>
  <c r="I31" i="1"/>
  <c r="I30" i="1"/>
  <c r="I29" i="1"/>
  <c r="I25" i="7"/>
  <c r="I25" i="1"/>
  <c r="J33" i="3"/>
  <c r="H29" i="3"/>
  <c r="H29" i="7" s="1"/>
  <c r="H30" i="3"/>
  <c r="H31" i="3"/>
  <c r="H31" i="7" s="1"/>
  <c r="H32" i="3"/>
  <c r="H32" i="7" s="1"/>
  <c r="H33" i="3"/>
  <c r="H33" i="7" s="1"/>
  <c r="G30" i="3"/>
  <c r="G30" i="7" s="1"/>
  <c r="G31" i="3"/>
  <c r="G31" i="7" s="1"/>
  <c r="G32" i="3"/>
  <c r="G32" i="7" s="1"/>
  <c r="G33" i="3"/>
  <c r="G33" i="7" s="1"/>
  <c r="F30" i="3"/>
  <c r="F30" i="7" s="1"/>
  <c r="F31" i="3"/>
  <c r="F32" i="3"/>
  <c r="F32" i="7" s="1"/>
  <c r="F33" i="3"/>
  <c r="F33" i="7" s="1"/>
  <c r="E29" i="3"/>
  <c r="E29" i="7" s="1"/>
  <c r="E30" i="3"/>
  <c r="E31" i="3"/>
  <c r="E31" i="7" s="1"/>
  <c r="E32" i="3"/>
  <c r="E32" i="7" s="1"/>
  <c r="E33" i="3"/>
  <c r="E33" i="7" s="1"/>
  <c r="D29" i="3"/>
  <c r="D29" i="7" s="1"/>
  <c r="D30" i="3"/>
  <c r="D30" i="7" s="1"/>
  <c r="D31" i="3"/>
  <c r="D31" i="7" s="1"/>
  <c r="D32" i="3"/>
  <c r="D32" i="7" s="1"/>
  <c r="D33" i="3"/>
  <c r="D33" i="7" s="1"/>
  <c r="C29" i="3"/>
  <c r="C29" i="7" s="1"/>
  <c r="C30" i="3"/>
  <c r="C30" i="7" s="1"/>
  <c r="C31" i="3"/>
  <c r="C31" i="7" s="1"/>
  <c r="C32" i="3"/>
  <c r="C32" i="7" s="1"/>
  <c r="C33" i="3"/>
  <c r="C33" i="7" s="1"/>
  <c r="J29" i="1"/>
  <c r="J30" i="1"/>
  <c r="J31" i="1"/>
  <c r="J32" i="1"/>
  <c r="J33" i="1"/>
  <c r="I25" i="2"/>
  <c r="J25" i="2"/>
  <c r="I29" i="2"/>
  <c r="I30" i="2"/>
  <c r="I31" i="2"/>
  <c r="I32" i="2"/>
  <c r="I33" i="2"/>
  <c r="J29" i="2"/>
  <c r="J30" i="2"/>
  <c r="J31" i="2"/>
  <c r="J32" i="2"/>
  <c r="J33" i="2"/>
  <c r="I32" i="7" l="1"/>
  <c r="J29" i="7"/>
  <c r="J32" i="3"/>
  <c r="I31" i="7"/>
  <c r="J30" i="3"/>
  <c r="I30" i="3"/>
  <c r="I32" i="3"/>
  <c r="I31" i="3"/>
  <c r="E30" i="7"/>
  <c r="I30" i="7" s="1"/>
  <c r="H30" i="7"/>
  <c r="J30" i="7" s="1"/>
  <c r="J33" i="7"/>
  <c r="J32" i="7"/>
  <c r="J31" i="3"/>
  <c r="I33" i="3"/>
  <c r="I33" i="7"/>
  <c r="F31" i="7"/>
  <c r="J31" i="7" s="1"/>
  <c r="I29" i="7"/>
  <c r="J30" i="5"/>
  <c r="I30" i="5"/>
  <c r="J29" i="5"/>
  <c r="I29" i="5"/>
  <c r="I25" i="5"/>
  <c r="I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FAD735A6-E220-4AA9-B1E5-1D83C422E5A3}">
      <text>
        <r>
          <rPr>
            <b/>
            <sz val="9"/>
            <color indexed="81"/>
            <rFont val="Tahoma"/>
            <family val="2"/>
          </rPr>
          <t>Wandnerys Fuertes:</t>
        </r>
        <r>
          <rPr>
            <sz val="9"/>
            <color indexed="81"/>
            <rFont val="Tahoma"/>
            <family val="2"/>
          </rPr>
          <t xml:space="preserve">
Presupuesto inicial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53C16CD3-B668-4838-B255-3FCBAD7C00F4}">
      <text>
        <r>
          <rPr>
            <b/>
            <sz val="9"/>
            <color indexed="81"/>
            <rFont val="Tahoma"/>
            <family val="2"/>
          </rPr>
          <t>Wandnerys Fuertes:</t>
        </r>
        <r>
          <rPr>
            <sz val="9"/>
            <color indexed="81"/>
            <rFont val="Tahoma"/>
            <family val="2"/>
          </rPr>
          <t xml:space="preserve">
Presupuesto inicial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5117F338-9CA7-4D11-A86F-756FA6A4F9F4}">
      <text>
        <r>
          <rPr>
            <b/>
            <sz val="9"/>
            <color indexed="81"/>
            <rFont val="Tahoma"/>
            <family val="2"/>
          </rPr>
          <t>Wandnerys Fuertes:</t>
        </r>
        <r>
          <rPr>
            <sz val="9"/>
            <color indexed="81"/>
            <rFont val="Tahoma"/>
            <family val="2"/>
          </rPr>
          <t xml:space="preserve">
Presupuesto inicial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Wandnerys Fuertes</author>
    <author>tc={EE505C28-E861-41DD-B33E-8A98F786B5BC}</author>
  </authors>
  <commentList>
    <comment ref="D28" authorId="0" shapeId="0" xr:uid="{A29EDE4D-92A3-4973-99F6-EF1E90ABE26D}">
      <text>
        <r>
          <rPr>
            <b/>
            <sz val="9"/>
            <color indexed="81"/>
            <rFont val="Tahoma"/>
            <family val="2"/>
          </rPr>
          <t>Wandnerys Fuertes:</t>
        </r>
        <r>
          <rPr>
            <sz val="9"/>
            <color indexed="81"/>
            <rFont val="Tahoma"/>
            <family val="2"/>
          </rPr>
          <t xml:space="preserve">
Presupuesto inicial</t>
        </r>
      </text>
    </comment>
    <comment ref="B37" authorId="1" shapeId="0" xr:uid="{EE505C28-E861-41DD-B33E-8A98F786B5BC}">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Wandnerys Fuertes</author>
    <author>tc={17C4DB23-0AD9-4770-9CBD-6A20A114BC18}</author>
  </authors>
  <commentList>
    <comment ref="D28" authorId="0" shapeId="0" xr:uid="{F0346D92-050A-4696-A275-997F8AC8182C}">
      <text>
        <r>
          <rPr>
            <b/>
            <sz val="9"/>
            <color indexed="81"/>
            <rFont val="Tahoma"/>
            <family val="2"/>
          </rPr>
          <t>Wandnerys Fuertes:</t>
        </r>
        <r>
          <rPr>
            <sz val="9"/>
            <color indexed="81"/>
            <rFont val="Tahoma"/>
            <family val="2"/>
          </rPr>
          <t xml:space="preserve">
Presupuesto inicial</t>
        </r>
      </text>
    </comment>
    <comment ref="B37" authorId="1" shapeId="0" xr:uid="{17C4DB23-0AD9-4770-9CBD-6A20A114BC18}">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Wandnerys Fuertes</author>
    <author>tc={41622049-4D91-43F0-AE15-A6FF15334D5C}</author>
  </authors>
  <commentList>
    <comment ref="D28" authorId="0" shapeId="0" xr:uid="{B9190E03-2FCC-46A4-B369-AE2838F83B9F}">
      <text>
        <r>
          <rPr>
            <b/>
            <sz val="9"/>
            <color indexed="81"/>
            <rFont val="Tahoma"/>
            <family val="2"/>
          </rPr>
          <t>Wandnerys Fuertes:</t>
        </r>
        <r>
          <rPr>
            <sz val="9"/>
            <color indexed="81"/>
            <rFont val="Tahoma"/>
            <family val="2"/>
          </rPr>
          <t xml:space="preserve">
Presupuesto inicial</t>
        </r>
      </text>
    </comment>
    <comment ref="B37" authorId="1" shapeId="0" xr:uid="{41622049-4D91-43F0-AE15-A6FF15334D5C}">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Wandnerys Fuertes</author>
    <author>tc={2496A8E0-5CD3-43E1-AF67-4EDED34BAB01}</author>
  </authors>
  <commentList>
    <comment ref="D28" authorId="0" shapeId="0" xr:uid="{F2435682-5325-4C41-A47E-826394C6D479}">
      <text>
        <r>
          <rPr>
            <b/>
            <sz val="9"/>
            <color indexed="81"/>
            <rFont val="Tahoma"/>
            <family val="2"/>
          </rPr>
          <t>Wandnerys Fuertes:</t>
        </r>
        <r>
          <rPr>
            <sz val="9"/>
            <color indexed="81"/>
            <rFont val="Tahoma"/>
            <family val="2"/>
          </rPr>
          <t xml:space="preserve">
Presupuesto inicial</t>
        </r>
      </text>
    </comment>
    <comment ref="B37" authorId="1" shapeId="0" xr:uid="{2496A8E0-5CD3-43E1-AF67-4EDED34BAB01}">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sharedStrings.xml><?xml version="1.0" encoding="utf-8"?>
<sst xmlns="http://schemas.openxmlformats.org/spreadsheetml/2006/main" count="717" uniqueCount="163">
  <si>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</si>
  <si>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</si>
  <si>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</si>
  <si>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</si>
  <si>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</si>
  <si>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</si>
  <si>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</si>
  <si>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</si>
  <si>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</si>
  <si>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</si>
  <si>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</si>
  <si>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</si>
  <si>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</si>
  <si>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</si>
  <si>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</si>
  <si>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</si>
  <si>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</si>
  <si>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</si>
  <si>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</si>
  <si>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</si>
  <si>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</si>
  <si>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</si>
  <si>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</si>
  <si>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</si>
  <si>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</si>
  <si>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</si>
  <si>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</si>
  <si>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</si>
  <si>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</si>
  <si>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</si>
  <si>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</si>
  <si>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</si>
  <si>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</si>
  <si>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</si>
  <si>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</si>
  <si>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</si>
  <si>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</si>
  <si>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</si>
  <si>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</si>
  <si>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</si>
  <si>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t>Física
(C)</t>
  </si>
  <si>
    <t>Financiera
(D)</t>
  </si>
  <si>
    <t>Física 
(E)</t>
  </si>
  <si>
    <t>Financiera 
 (F)</t>
  </si>
  <si>
    <t>Física 
(%)
 G=E/C</t>
  </si>
  <si>
    <t>Financiero 
(%) 
H=F/D</t>
  </si>
  <si>
    <t>Programación Trimestral</t>
  </si>
  <si>
    <t>Ejecución Trimestral</t>
  </si>
  <si>
    <t xml:space="preserve"> Presupuesto Anual</t>
  </si>
  <si>
    <t>0205-MINISTERIO DE HACIENDA</t>
  </si>
  <si>
    <t>01-MINISTERIO DE HACIENDA</t>
  </si>
  <si>
    <t>0004-DIRECCIÓN GENERAL DE CONTRATACIONES PÚBLICAS</t>
  </si>
  <si>
    <t>14-Regulación, supervisión y fomento de las Compras Públicas</t>
  </si>
  <si>
    <t>1.1.1</t>
  </si>
  <si>
    <t>Proveedores del Estado, entidades contratantes, MIPYME, mujeres y sectores productivos nacionales, veedores, ciudadanía en general.</t>
  </si>
  <si>
    <t>Incrementar el porcentaje global de uso del Sistema Nacional de Compras y Contrataciones Públicas de 85% en 2020 a 95% en 2022.</t>
  </si>
  <si>
    <t>I -Información Institucional</t>
  </si>
  <si>
    <t xml:space="preserve"> La Dirección General de Contrataciones Públicas, Órgano Rector del Sistema Nacional de Compras y Contrataciones Públicas (SNCCP), trabaja para mejorar la calidad del gasto y contribuir a la gestión del presupuesto nacional de manera transparente y en igualdad de oportunidades apoyándose en la innovación y el uso de las tecnologías de la información. Desarrolla, además, los principales instrumentos del SNECCP para asegurar el cumplimiento del marco regulador, y promueve la participación y el acceso de los diversos sectores productivos nacionales y de la sociedad, en general, al Sistema Nacional de Compras y Contrataciones Públicas.</t>
  </si>
  <si>
    <t>DESARROLLO INSTITUCIONAL</t>
  </si>
  <si>
    <t>Administración pública transparente, eficiente y orientada</t>
  </si>
  <si>
    <t>Estructurar una administración pública eficiente que actúe con honestidad, transparencia y rendición de cuentas y se oriente a la obtención de resultados en beneficio de la sociedad y del desarrollo nacional y local</t>
  </si>
  <si>
    <t>Ser una institución de referencia por su alta calidad y excelencia en la administración del Sistema Nacional de Compras y Contrataciones Públicas, apoyando el desarrollo y la producción nacional, y promoviendo latransparencia y la equidad.</t>
  </si>
  <si>
    <t>7869 - Instituciones públicas habilitadas en el uso del Sistema Electrónico de Contrataciones Públicas (SECP) para la gestión de las contrataciones.</t>
  </si>
  <si>
    <t>7870 - Unidades de compras monitoreadas y verificadas para la gestión eficiente de las contrataciones en el Sistema Nacional de Compras y Contrataciones Públicas (SNCCP).</t>
  </si>
  <si>
    <t>7871 - Actores del Sistema Nacional de Compras y Contrataciones Públicas (SNCCP) reciben soluciones a controversias.</t>
  </si>
  <si>
    <t>7872 - Actores del Sistema Nacional de Compras y Contrataciones Públicas (SNCCP) con políticas, normas y procedimientos.</t>
  </si>
  <si>
    <t>Instituciones públicas habilitadas en el uso del Sistema Electrónico de Contrataciones Públicas (SECP) para la gestión de las contrataciones.</t>
  </si>
  <si>
    <t>Número de informes de cumplimiento, monitoreo y estadísticas asociadas al Sistema Nacional de Compras y Contrataciones Públicas (SNCCP).</t>
  </si>
  <si>
    <t>Dictámenes jurídicos emitidos mediante actos administrativos para la solución de controversias, notificados a los actores involucrados.</t>
  </si>
  <si>
    <t>Políticas, normas y opiniones técnico-legales emitidos sobre el SNCCP.</t>
  </si>
  <si>
    <t>11- Instituciones públicas habilitadas en el uso del Sistema Electrónico de Contrataciones Públicas (SECP) para la gestión de las contrataciones.</t>
  </si>
  <si>
    <t>12 - Unidades de compras monitoreadas y verificadas para la gestión eficiente de las contrataciones en el Sistema Nacional de Compras y Contrataciones Públicas (SNCCP).</t>
  </si>
  <si>
    <t>13- Actores del Sistema Nacional de Compras y Contrataciones Públicas (SNCCP) reciben soluciones a controversias.</t>
  </si>
  <si>
    <t>14 - Actores del Sistema Nacional de Compras y Contrataciones Públicas (SNCCP) con políticas, normas y procedimientos.</t>
  </si>
  <si>
    <t>7868 - Actores del Sistema Nacional de Compras y Contrataciones Públicas (SNCCP) en las provincias del territorio nacional aplicando el Modelo de Compras Inclusivas y Sostenibles.</t>
  </si>
  <si>
    <t>Provincias intervenidas en la aplicación del Modelo de Compras Públicas Inclusivas y Sostenibles</t>
  </si>
  <si>
    <t>10- Actores del Sistema Nacional de Compras y Contrataciones Públicas (SNCCP) en las provincias del territorio nacional aplicando el Modelo de Compras Inclusivas y Sostenibles.</t>
  </si>
  <si>
    <t>Hacer crecer de manera continua y responsable el mercado de las compras públicas inclusivas y ambientalmente sostenibles, en todo el territorio nacional, mediante mecanismos que aseguren la participación equitativa de todos los sectores y actores del sistema con eficacia y transparencia, analizando el territorio, capacitando a los diferentes actores (proveedores, gobiernos locales, sociedad civil, unidades de compras de las instituciones públicas) y llevando a cabo diversas acciones de vinculación.</t>
  </si>
  <si>
    <t>Incorporar las unidades operativas de compras y contrataciones de las instituciones públicas (ministerios, direcciones generales, gobiernos locales, instituciones descentralizadas, hospitales) en el uso del Sistema Electrónico de Contrataciones Públicas o Portal Transaccional para la gestión de las contrataciones.</t>
  </si>
  <si>
    <t>Monitoreos y verificaciones realizados a las Unidades Operativas de Contrataciones Públicas (UOCC) basados en el cumplimiento de la normativa y buenas prácticas de las contrataciones públicas, según la gestión de sus procedimientos de compras en el Sistema Electrónico de Contrataciones Públicas o Portal Transaccional.</t>
  </si>
  <si>
    <t>Las controversias que presentan los actores del Sistema Nacional de Contrataciones Públicas se conocen y deciden mediante actos administrativos, que pueden ser comunicaciones o resoluciones, atendiendo a la naturaleza de la controversia, y luego son notificadas a los actores involucrados.</t>
  </si>
  <si>
    <t>Emitir las políticas, principios, normas, procedimientos y demás instrumentos normativos comunes para el adecuado funcionamiento del Sistema Nacional de Contrataciones Públicas (SNCP), de acuerdo a lo establecido en el marco legal que la rige, y las opiniones técnico legales que den respuestas a las consultas de los usuarios y los diferentes actores del Sistema Nacional de Contrataciones Públicas</t>
  </si>
  <si>
    <r>
      <rPr>
        <b/>
        <sz val="10"/>
        <rFont val="Calibri"/>
        <family val="2"/>
      </rPr>
      <t>Nota:</t>
    </r>
    <r>
      <rPr>
        <sz val="10"/>
        <rFont val="Calibri"/>
        <family val="2"/>
      </rPr>
      <t xml:space="preserve"> Ninguna.</t>
    </r>
  </si>
  <si>
    <t>Regular y supervisar el Sistema Nacional de Compras y Contrataciones Públicas, con un marco legal adecuado, y fomentar el desarrollo de un mercado de compras públicas inclusivas y sostenibles en toda la geografía nacional a través de mecanismos que aseguren la participación equitativa de los sectores productivos, especialmente de MIPYMES, mujeres y personas con discapacidad.</t>
  </si>
  <si>
    <t>Informe de Evaluación Trimestral de las Metas Físicas-Financieras Tercer Trimestre 2025</t>
  </si>
  <si>
    <t>Informe de Evaluación Trimestral de las Metas Físicas-Financieras Cuarto Trimestre 2025</t>
  </si>
  <si>
    <t>Informe de Evaluación Semestral de las Metas Físicas-Financieras Segundo Semestre 2025</t>
  </si>
  <si>
    <t>Ser una institución de referencia por su alta calidad y excelencia en la administración del Sistema Nacional de Compras y Contrataciones Públicas, apoyando el desarrollo y la producción nacional, y promoviendo la transparencia y la equidad.</t>
  </si>
  <si>
    <t>Programación Semestral</t>
  </si>
  <si>
    <t>Ejecución Semestral</t>
  </si>
  <si>
    <r>
      <rPr>
        <i/>
        <sz val="11"/>
        <color theme="4"/>
        <rFont val="Calibri"/>
        <family val="2"/>
        <scheme val="minor"/>
      </rPr>
      <t>1. Físicos: En el tercer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</si>
  <si>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t>1. Físicos: La desviación fisica responde a los compromisos institucionales por parte de los Gobiernos Locales así como el Servicio Nacional de Salud (SNS). Los hospitales bajo la dirección del SNS y los ayuntamientos asumieron de manera proactiva su incorporación al SECP, con el objetivo de fortalecer la transparencia y la eficiencia en los procesos de compras públicas del sector salud. Tambien el acompañamiento técnico continuo brindado por los analistas del área a los gobiernos locales, iniciado en años anteriores, generó un ambiente favorable que facilitó la habilitación de estas entidades en el sistema.
2. Financieros:  La desviación financiera se justifica por la renovación y adquisición de licencias, certificados digitales, soportes técnicos y equipos necesarios para garantizar la operatividad, seguridad y continuidad del Sistema Electrónico de Contrataciones Públicas (SECP). Asimismo, se adquirieron laptops para nuevos analistas funcionales en el marco de las acciones de fortalecimiento de capacidades del sistema. Estas ejecuciones generaron una variación por encima de lo presupuestado, debido a la naturaleza técnica y estratégica de los requerimientos para asegurar la continuidad del servicio.</t>
  </si>
  <si>
    <r>
      <t xml:space="preserve">1. Físicos: En cuanto a la producción física se estimaron 2 provincias intervenidas para la aplicación del  modelo de compras inclusivas y sostenibles; se ejecutaron 2 lo cuál representa un logro del 100% para el tercer trimestre.
</t>
    </r>
    <r>
      <rPr>
        <b/>
        <i/>
        <sz val="11"/>
        <color theme="4"/>
        <rFont val="Calibri"/>
        <family val="2"/>
        <scheme val="minor"/>
      </rPr>
      <t>2. Financieros: Para el tercer trimestre se programaron gastos ascendentes a RD$6,210,894.53 ejecutándose finalmente RD$6,009,925.25 lo cuál representa una ejecución financiera del 96.76%</t>
    </r>
  </si>
  <si>
    <t>1. Físicos: Durante el  tercer trimestre no se emitieron reportes de monitoreo tecnológico automatizado debido a la detención temporal del sistema para la ejecución de un proceso integral de mejora. Dicho proceso contempló la reevaluación y optimización de las alertas existentes, así como la actualización y fortalecimiento de la infraestructura tecnológica que soporta la plataforma. Esta interrupción controlada explica la disminución temporal en la producción de reportes, ya que durante el período de mantenimiento no fue posible generar ni procesar información. No obstante, las acciones implementadas permitirán que el sistema opere de manera más eficiente, estable y confiable, contribuyendo al fortalecimiento del monitoreo de alertas tecnológicas en los próximos períodos.
2. Financieros:  La desviación financiera se explica por la ejecución del Foro de Contratación Pública: "Transformando la Compra Pública en Bienestar para la Gente", así como la adquisición de tres 3 computadores. Estas acciones se realizaron en el marco de la implementación de la nueva Ley de Compras y Contrataciones Públicas, con el objetivo de fortalecer la capacitación, la eficiencia operativa y la capacidad tecnológica de la institución así como diversas partes interesadas que tuvieron participación. El foro incluyó gastos relacionados con logística, montaje, contratación de facilitadores, material didáctico, difusión y publicaciones de prensa, con el objetivo de capacitar y sensibilizar a los actores del sistema de compras sobre la nueva Ley de Compras y Contrataciones Públicas.</t>
  </si>
  <si>
    <r>
      <rPr>
        <b/>
        <i/>
        <sz val="11"/>
        <color rgb="FF4472C4"/>
        <rFont val="Calibri"/>
        <family val="2"/>
        <scheme val="minor"/>
      </rPr>
      <t xml:space="preserve">1. Físicos: Sobre la producción física se programó para el tercer trimestre la incorporación de 8 instituciones en el uso del Sistema Electrónico de Contrataciones Públicas (SECP) para la gestión de contrataciones y se logró que 17 instituciones se incoporaran. Esto representa un  212.50%
</t>
    </r>
    <r>
      <rPr>
        <b/>
        <i/>
        <sz val="11"/>
        <color theme="4"/>
        <rFont val="Calibri"/>
        <family val="2"/>
        <scheme val="minor"/>
      </rPr>
      <t xml:space="preserve">
2. Financieros: Para el tercer trimestre se programaron gastos por RD$29,003,048.21 ejecutándose finalmente RD$32,812,738.79</t>
    </r>
    <r>
      <rPr>
        <b/>
        <i/>
        <sz val="11"/>
        <color rgb="FF4472C4"/>
        <rFont val="Calibri"/>
        <family val="2"/>
        <scheme val="minor"/>
      </rPr>
      <t xml:space="preserve"> lo cuál representa una ejecución financiera de </t>
    </r>
    <r>
      <rPr>
        <b/>
        <i/>
        <sz val="11"/>
        <color theme="4"/>
        <rFont val="Calibri"/>
        <family val="2"/>
        <scheme val="minor"/>
      </rPr>
      <t>113.14%</t>
    </r>
  </si>
  <si>
    <r>
      <rPr>
        <b/>
        <i/>
        <sz val="11"/>
        <color rgb="FF4472C4"/>
        <rFont val="Calibri"/>
        <family val="2"/>
        <scheme val="minor"/>
      </rPr>
      <t xml:space="preserve">1. Físicos:  Para el tercer trimestre se programaron 35 dictamenes jurídicos para emisión y se realizaron 165 lo cuál representa un logro de 471.43 %. 
</t>
    </r>
    <r>
      <rPr>
        <b/>
        <i/>
        <sz val="11"/>
        <color theme="4"/>
        <rFont val="Calibri"/>
        <family val="2"/>
        <scheme val="minor"/>
      </rPr>
      <t xml:space="preserve">
2. Financieros: Para el tercer trimestre se programaron gastos por RD$5,633,712.93 ejecutándose finalmente RD$5,091,878.74 </t>
    </r>
    <r>
      <rPr>
        <b/>
        <i/>
        <sz val="11"/>
        <color rgb="FF4472C4"/>
        <rFont val="Calibri"/>
        <family val="2"/>
        <scheme val="minor"/>
      </rPr>
      <t xml:space="preserve">lo cuál representa una ejecución financiera de </t>
    </r>
    <r>
      <rPr>
        <b/>
        <i/>
        <sz val="11"/>
        <color theme="4"/>
        <rFont val="Calibri"/>
        <family val="2"/>
        <scheme val="minor"/>
      </rPr>
      <t>90.38%</t>
    </r>
  </si>
  <si>
    <r>
      <rPr>
        <b/>
        <i/>
        <sz val="11"/>
        <color rgb="FF4472C4"/>
        <rFont val="Calibri"/>
        <family val="2"/>
        <scheme val="minor"/>
      </rPr>
      <t xml:space="preserve">1. Físicos: Se programó para el tercer trimestre un total de 8,164 monitoreos y verificaciones a las unidades operativas de contratación, se ejecutaron 7,622 lo que representa un 93.36%
</t>
    </r>
    <r>
      <rPr>
        <b/>
        <i/>
        <sz val="11"/>
        <color theme="4"/>
        <rFont val="Calibri"/>
        <family val="2"/>
        <scheme val="minor"/>
      </rPr>
      <t xml:space="preserve">
2. Financieros: Para el tercer trimestre se programaron gastos por RD$11,711,903.89 ejecutándose finalmente RD$13,823,817.33</t>
    </r>
    <r>
      <rPr>
        <b/>
        <i/>
        <sz val="11"/>
        <color rgb="FF4472C4"/>
        <rFont val="Calibri"/>
        <family val="2"/>
        <scheme val="minor"/>
      </rPr>
      <t xml:space="preserve"> lo que representa una ejecución financiera de </t>
    </r>
    <r>
      <rPr>
        <b/>
        <i/>
        <sz val="11"/>
        <color theme="4"/>
        <rFont val="Calibri"/>
        <family val="2"/>
        <scheme val="minor"/>
      </rPr>
      <t>118.04%</t>
    </r>
  </si>
  <si>
    <t>1. Fisicos: Durante el tercer trimestre se evidenció un incremento significativo en la ejecución respecto a la proyección inicialmente estimada. Este resultado se debe a la implementación de diversas iniciativas internas orientadas a incrementar la productividad y reducir la mora administrativa acumulada durante años. Entre las acciones desarrolladas se destacan la automatización de procesos, la utilización de herramientas tecnológicas para la búsqueda y análisis de criterios, la simplificación de productos tanto en comunicaciones como en resoluciones, así como la estandarización de documentos modelo, lo que ha permitido agilizar la gestión y cierre de casos de manera más eficiente. Adicionalmente, la herramienta tecnológica utilizada para el registro y seguimiento de los casos presentó en un inicio deficiencias que impedían reflejar adecuadamente la ejecución real. Una vez corregidas dichas fallas, se evidenció el aumento considerable de la producción del departamento durante el trimestre, reflejando con mayor precisión el esfuerzo y las mejoras implementadas.
2. Financieros: La desviación financiera por debajo de lo estimado obedece a la no ejecución total del pago de sobresueldos correspondientes al incentivo de bono escolar programado para el área. Parte del personal no cumplía con los requisitos establecidos para la adquisición de este, mientras que otra parte no realizó la solicitud correspondiente, además la rotación de personal impidió ejecutar el pago en todos los casos previstos. Esta situación generó variaciones en la ejecución respecto a lo planificado.</t>
  </si>
  <si>
    <r>
      <rPr>
        <b/>
        <i/>
        <sz val="11"/>
        <color rgb="FF4472C4"/>
        <rFont val="Calibri"/>
        <family val="2"/>
        <scheme val="minor"/>
      </rPr>
      <t xml:space="preserve">1. Físicos:  Se programaron 68 políticas, normas y opiniones técnico-legales emitidas sobre el SNCCP para el tercer trimestre se realizaron 57 lo cuál representa un logro de 83.82 %.
</t>
    </r>
    <r>
      <rPr>
        <b/>
        <i/>
        <sz val="11"/>
        <color theme="4"/>
        <rFont val="Calibri"/>
        <family val="2"/>
        <scheme val="minor"/>
      </rPr>
      <t xml:space="preserve">
2. Financieros: Para el tercer trimestre se programaron gastos por RD$3,573,672.30 ejecutándose finalmente RD$3,931,235.90 </t>
    </r>
    <r>
      <rPr>
        <b/>
        <i/>
        <sz val="11"/>
        <color rgb="FF4472C4"/>
        <rFont val="Calibri"/>
        <family val="2"/>
        <scheme val="minor"/>
      </rPr>
      <t xml:space="preserve">lo cuál representa una ejecución financiera de </t>
    </r>
    <r>
      <rPr>
        <b/>
        <i/>
        <sz val="11"/>
        <color theme="4"/>
        <rFont val="Calibri"/>
        <family val="2"/>
        <scheme val="minor"/>
      </rPr>
      <t>110.01%</t>
    </r>
  </si>
  <si>
    <r>
      <rPr>
        <i/>
        <sz val="11"/>
        <color rgb="FF4472C4"/>
        <rFont val="Calibri"/>
        <family val="2"/>
        <scheme val="minor"/>
      </rPr>
      <t xml:space="preserve">1. Físicos: Durante el tercer trimestre del año, se evidenció una disminución en la cantidad de consultas y requerimientos de orientación provenientes de los distintos actores que conforman el Sistema Nacional de Contrataciones Públicas (SNCP). Esta reducción en la demanda de asesorías y asistencia técnico-legal incidió de manera directa en la producción de opiniones técnico-legales emitidas por la dependencia. El comportamiento observado responde, entre otros factores, a variaciones en los niveles de actividad y planificación de las entidades contratantes, así como a procesos internos de adaptación al nuevo marco normativo derivado de la publicación de la nueva Ley de Compras y Contrataciones Públicas, lo que redujo temporalmente el volumen de consultas. Como resultado, no fue posible alcanzar la meta proyectada para el período, no obstante, se mantiene la capacidad operativa y la disposición técnica del equipo para atender oportunamente el incremento esperado en la demanda durante el ultimo trimestre.
</t>
    </r>
    <r>
      <rPr>
        <i/>
        <sz val="11"/>
        <color theme="4"/>
        <rFont val="Calibri"/>
        <family val="2"/>
        <scheme val="minor"/>
      </rPr>
      <t xml:space="preserve">2. Financieros:  La desviación financiera se debe al pago de vacaciones no tomadas por colaboradores desvinculados de la institución durante el trimestre. Estos pagos no se incluyen en la programación trimestral, ya que dependen de situaciones de salida del personal que escapan del control directo de la entidad. </t>
    </r>
  </si>
  <si>
    <r>
      <rPr>
        <b/>
        <i/>
        <sz val="11"/>
        <color rgb="FF4472C4"/>
        <rFont val="Calibri"/>
        <family val="2"/>
        <scheme val="minor"/>
      </rPr>
      <t xml:space="preserve">1. Físicos:  Para el cuarto trimestre se programaron 32 dictamenes jurídicos para emisión y se realizaron 84 lo cuál representa un logro de 262.50 %. 
</t>
    </r>
    <r>
      <rPr>
        <b/>
        <i/>
        <sz val="11"/>
        <color theme="4"/>
        <rFont val="Calibri"/>
        <family val="2"/>
        <scheme val="minor"/>
      </rPr>
      <t xml:space="preserve">
2. Financieros: Para el cuarto trimestre se programaron gastos por RD$10,049,952.16 ejecutándose finalmente RD$11,646,091.03 </t>
    </r>
    <r>
      <rPr>
        <b/>
        <i/>
        <sz val="11"/>
        <color rgb="FF4472C4"/>
        <rFont val="Calibri"/>
        <family val="2"/>
        <scheme val="minor"/>
      </rPr>
      <t>lo cuál representa una ejecución financiera de 115.88</t>
    </r>
    <r>
      <rPr>
        <b/>
        <i/>
        <sz val="11"/>
        <color theme="4"/>
        <rFont val="Calibri"/>
        <family val="2"/>
        <scheme val="minor"/>
      </rPr>
      <t>%</t>
    </r>
  </si>
  <si>
    <r>
      <rPr>
        <b/>
        <i/>
        <sz val="11"/>
        <color rgb="FF4472C4"/>
        <rFont val="Calibri"/>
        <family val="2"/>
        <scheme val="minor"/>
      </rPr>
      <t xml:space="preserve">1. Físicos:  Se programaron 50 políticas, normas y opiniones técnico-legales emitidas sobre el SNCCP para el cuarto trimestre se realizaron 56 lo cuál representa un logro de 112 %.
</t>
    </r>
    <r>
      <rPr>
        <b/>
        <i/>
        <sz val="11"/>
        <color theme="4"/>
        <rFont val="Calibri"/>
        <family val="2"/>
        <scheme val="minor"/>
      </rPr>
      <t xml:space="preserve">
2. Financieros: Para el cuarto trimestre se programaron gastos por RD$6,146,890.77 ejecutándose finalmente RD$7,026,757.93 </t>
    </r>
    <r>
      <rPr>
        <b/>
        <i/>
        <sz val="11"/>
        <color rgb="FF4472C4"/>
        <rFont val="Calibri"/>
        <family val="2"/>
        <scheme val="minor"/>
      </rPr>
      <t xml:space="preserve">lo cuál representa una ejecución financiera de </t>
    </r>
    <r>
      <rPr>
        <b/>
        <i/>
        <sz val="11"/>
        <color theme="4"/>
        <rFont val="Calibri"/>
        <family val="2"/>
        <scheme val="minor"/>
      </rPr>
      <t>114.31%.</t>
    </r>
  </si>
  <si>
    <r>
      <rPr>
        <i/>
        <sz val="11"/>
        <color theme="4"/>
        <rFont val="Calibri"/>
        <family val="2"/>
        <scheme val="minor"/>
      </rPr>
      <t>1. Físicos: En el cuarto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</si>
  <si>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r>
      <rPr>
        <b/>
        <i/>
        <sz val="11"/>
        <color rgb="FF4472C4"/>
        <rFont val="Calibri"/>
        <family val="2"/>
        <scheme val="minor"/>
      </rPr>
      <t xml:space="preserve">1. Físicos: Se programó para el cuarto trimestre un total de 8,166 monitoreos y verificaciones a las unidades operativas de contratación, se ejecutaron 8,082 lo que representa un 98.97%
</t>
    </r>
    <r>
      <rPr>
        <b/>
        <i/>
        <sz val="11"/>
        <color theme="4"/>
        <rFont val="Calibri"/>
        <family val="2"/>
        <scheme val="minor"/>
      </rPr>
      <t xml:space="preserve">
2. Financieros: Para el cuarto trimestre se programaron gastos por RD$21,649,114.32 ejecutándose finalmente RD$28,334,565.48</t>
    </r>
    <r>
      <rPr>
        <b/>
        <i/>
        <sz val="11"/>
        <color rgb="FF4472C4"/>
        <rFont val="Calibri"/>
        <family val="2"/>
        <scheme val="minor"/>
      </rPr>
      <t xml:space="preserve"> lo que representa una ejecución financiera de </t>
    </r>
    <r>
      <rPr>
        <b/>
        <i/>
        <sz val="11"/>
        <color theme="4"/>
        <rFont val="Calibri"/>
        <family val="2"/>
        <scheme val="minor"/>
      </rPr>
      <t>130.88%</t>
    </r>
  </si>
  <si>
    <t>Programación Anual</t>
  </si>
  <si>
    <t>Ejecución Anual</t>
  </si>
  <si>
    <r>
      <rPr>
        <b/>
        <i/>
        <sz val="11"/>
        <color rgb="FF4472C4"/>
        <rFont val="Calibri"/>
        <family val="2"/>
        <scheme val="minor"/>
      </rPr>
      <t xml:space="preserve">1. Físicos: Sobre la producción física se programó para el segundo semestre la incorporación de 14 instituciones en el uso del Sistema Electrónico de Contrataciones Públicas (SECP) para la gestión de contrataciones y se logró que 38 instituciones se incoporaran. Esto representa un  271.43%
</t>
    </r>
    <r>
      <rPr>
        <b/>
        <i/>
        <sz val="11"/>
        <color theme="4"/>
        <rFont val="Calibri"/>
        <family val="2"/>
        <scheme val="minor"/>
      </rPr>
      <t xml:space="preserve">
2. Financieros: Se programaron gastos por RD$84,699,254.65 ejecutándose finalmente RD$96,722,334.62</t>
    </r>
    <r>
      <rPr>
        <b/>
        <i/>
        <sz val="11"/>
        <color rgb="FF4472C4"/>
        <rFont val="Calibri"/>
        <family val="2"/>
        <scheme val="minor"/>
      </rPr>
      <t xml:space="preserve"> lo cuál representa una ejecución financiera de </t>
    </r>
    <r>
      <rPr>
        <b/>
        <i/>
        <sz val="11"/>
        <color theme="4"/>
        <rFont val="Calibri"/>
        <family val="2"/>
        <scheme val="minor"/>
      </rPr>
      <t>114.20%</t>
    </r>
  </si>
  <si>
    <r>
      <rPr>
        <b/>
        <i/>
        <sz val="11"/>
        <color rgb="FF4472C4"/>
        <rFont val="Calibri"/>
        <family val="2"/>
        <scheme val="minor"/>
      </rPr>
      <t xml:space="preserve">1. Físicos: Se programó un total de 16,330 monitoreos y verificaciones a las unidades operativas de contratación, se ejecutaron 15,704 lo que representa un 96.17%
</t>
    </r>
    <r>
      <rPr>
        <b/>
        <i/>
        <sz val="11"/>
        <color theme="4"/>
        <rFont val="Calibri"/>
        <family val="2"/>
        <scheme val="minor"/>
      </rPr>
      <t xml:space="preserve">
2. Financieros: Para el segundo semestre se programaron gastos por RD$33,361,018.21 ejecutándose finalmente RD$42,158,382.81</t>
    </r>
    <r>
      <rPr>
        <b/>
        <i/>
        <sz val="11"/>
        <color rgb="FF4472C4"/>
        <rFont val="Calibri"/>
        <family val="2"/>
        <scheme val="minor"/>
      </rPr>
      <t xml:space="preserve"> lo que representa una ejecución financiera de </t>
    </r>
    <r>
      <rPr>
        <b/>
        <i/>
        <sz val="11"/>
        <color theme="4"/>
        <rFont val="Calibri"/>
        <family val="2"/>
        <scheme val="minor"/>
      </rPr>
      <t>126.37%</t>
    </r>
  </si>
  <si>
    <r>
      <t xml:space="preserve">1. Físicos: En cuanto a la producción física se estimaron cuatro (4) provincias intervenidas para la aplicación del  modelo de compras inclusivas y sostenibles; se ejecutaron cuatro (4) lo cuál representa un logro del 100%.
</t>
    </r>
    <r>
      <rPr>
        <b/>
        <i/>
        <sz val="11"/>
        <color theme="4"/>
        <rFont val="Calibri"/>
        <family val="2"/>
        <scheme val="minor"/>
      </rPr>
      <t>2. Financieros: Se programaron gastos ascendentes a RD$28,136,573.90 ejecutándose finalmente RD$24,938,221.13 lo cuál representa una ejecución financiera del 88.63%</t>
    </r>
  </si>
  <si>
    <r>
      <rPr>
        <i/>
        <sz val="11"/>
        <color theme="4"/>
        <rFont val="Calibri"/>
        <family val="2"/>
        <scheme val="minor"/>
      </rPr>
      <t>1. Físicos: En el cuarto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desviación financiera por encima del margen de tolerancia se explica por la promoción de personal que conllevó ajustes salariales necesarios para reconocer responsabilidades y fortalecer la gestión institucional, así como el pago de indemnizaciones económicas a personal inactivo, obligaciones legales surgidas durante la ejecución del período y no previstas en su totalidad al momento de la planificación presupuestaria; ambos conceptos responden a compromisos normativos y operativos indispensables.</t>
    </r>
  </si>
  <si>
    <t>1. Fisicos: Durante el cuarto trimestre se evidenció el incremento en la ejecución respecto a la proyección estimada. Este resultado se debe a la implementación de diversas iniciativas internas orientadas a incrementar la productividad y reducir la mora administrativa acumulada. Entre las acciones desarrolladas se destacan la automatización de procesos, la utilización de herramientas tecnológicas para la búsqueda y análisis de criterios, la simplificación de productos tanto en comunicaciones como en resoluciones, así como la estandarización de documentos modelo, lo que ha permitido agilizar la gestión y cierre de casos de manera más eficiente. 
2. Financieros: La desviación financiera por encima del margen de tolerancia se justifica en el pago de sobresueldos a personal inactivo, correspondiente a compromisos laborales y administrativos generados durante la ejecución del período y no previstos en su totalidad en la planificación presupuestaria inicial, los cuales debieron ser atendidos conforme a la normativa vigente.</t>
  </si>
  <si>
    <r>
      <rPr>
        <i/>
        <sz val="11"/>
        <color rgb="FF4472C4"/>
        <rFont val="Calibri"/>
        <family val="2"/>
        <scheme val="minor"/>
      </rPr>
      <t xml:space="preserve">1. Físicos: En el cuarto trimestre se registró un aumento significativo en la cantidad de consultas y requerimientos de orientación por parte de los actores que integran el Sistema Nacional de Contrataciones Públicas (SNCP), lo que incrementó la demanda de análisis y emisión de productos técnico-legales por parte de la dependencia. El desvío ocurrió luego de un período de ajuste a la nueva Ley de Compras y Contrataciones Públicas, las instituciones retomaron con mayor intensidad sus actividades y comenzaron a realizar más consultas para aclarar cómo aplicar la normativa. Este aumento en las solicitudes de orientación hizo que se atendieran más casos de los previstos, y gracias a la respuesta del equipo técnico, se superó la meta establecida.
</t>
    </r>
    <r>
      <rPr>
        <i/>
        <sz val="11"/>
        <color theme="4"/>
        <rFont val="Calibri"/>
        <family val="2"/>
        <scheme val="minor"/>
      </rPr>
      <t>2. Financieros:  La desviación financiera se explica por el incremento en los costos y en la cantidad de personal participante del Diplomado en Derecho Jurídico Administrativo y Ciencias Jurídicas, actividad que estaba presupuestada pero que requirió mayores recursos durante su ejecución, así como por el pago de sobresueldos a personal inactivo, correspondiente a compromisos administrativos no previstos en su totalidad en la planificación inicial, atendidos conforme a la normativa vigente.</t>
    </r>
  </si>
  <si>
    <r>
      <rPr>
        <i/>
        <sz val="11"/>
        <color theme="4"/>
        <rFont val="Calibri"/>
        <family val="2"/>
        <scheme val="minor"/>
      </rPr>
      <t>1. Físicos: En el segundo semestre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</si>
  <si>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t>1. Físicos: La desviación física registrada en el informe semestral se explica por el incremento sostenido en la incorporación de instituciones al SECP durante el tercer y cuarto trimestre, impulsado principalmente por el compromiso de los Gobiernos Locales y los hospitales bajo la rectoría del Servicio Nacional de Salud (SNS) de fortalecer la transparencia y eficiencia en las compras públicas, así como por el acompañamiento técnico continuo brindado por la institución, iniciado en años anteriores; adicionalmente, en el cuarto trimestre este comportamiento se vio acelerado por factores externos y operativos, como disposiciones emanadas desde la Presidencia, el condicionamiento de financiamientos a gobiernos locales al uso del SECP y el fortalecimiento de la autogestión presupuestaria de los centros de salud, lo que generó una mayor demanda de habilitación no prevista inicialmente.
2. Financieros: Las desviaciones financieras del período semestral se explican por la atención de requerimientos técnicos y operativos surgidos durante la ejecución, ya que en el tercer trimestre se realizaron renovaciones y adquisiciones de licencias, certificados digitales, soportes técnicos y equipos tecnológicos, así como la compra de laptops para nuevos analistas, acciones indispensables para garantizar la seguridad, operatividad y continuidad del Sistema Electrónico de Contrataciones Públicas (SECP), mientras que en el cuarto trimestre la variación respondió al ingreso de nuevo personal para asegurar la continuidad de los servicios institucionales y al pago de indemnizaciones económicas a personal inactivo, compromisos legales no previstos en su totalidad en la planificación inicial, atendidos conforme a la normativa vigente.</t>
  </si>
  <si>
    <r>
      <rPr>
        <i/>
        <sz val="11"/>
        <color theme="4"/>
        <rFont val="Calibri"/>
        <family val="2"/>
        <scheme val="minor"/>
      </rPr>
      <t>1. Físicos: En el segundo semestre los resultados físicos no presentan desvíos significativos.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del período semestral se explica en el tercer trimestre por la realización del Foro de Contratación Pública “Transformando la Compra Pública en Bienestar para la Gente” y la adquisición de tres computadores, acciones desarrolladas en el marco de la implementación de la nueva Ley de Compras y Contrataciones Públicas para fortalecer la capacitación, la eficiencia operativa y la capacidad tecnológica institucional y de los actores del sistema; mientras que en el cuarto trimestre la variación respondió a la promoción de personal con los correspondientes ajustes salariales y al pago de indemnizaciones económicas a personal inactivo, compromisos legales y operativos surgidos durante la ejecución y no previstos en su totalidad en la planificación inicial.</t>
    </r>
  </si>
  <si>
    <t>1. Fisicos: La desviación registrada en el período semestral se explica por el aumento de la productividad del área, derivado de la implementación de iniciativas internas orientadas a reducir la mora administrativa y optimizar la gestión, tales como la automatización de procesos, el uso de herramientas tecnológicas para el análisis de criterios, la simplificación de comunicaciones y resoluciones, y la estandarización de documentos, lo que permitió agilizar el cierre de casos; adicionalmente, en el tercer trimestre la corrección de fallas en la herramienta de registro y seguimiento permitió reflejar de manera más precisa la ejecución real, evidenciando un incremento significativo en los resultados alcanzados durante ambos trimestres.
2. Financieros: La desviación financiera del período semestral se explica por el pago de sobresueldos a personal inactivo, derivados de compromisos laborales y administrativos surgidos durante la ejecución y no previstos en su totalidad en la planificación inicial, atendidos conforme a la normativa vigente.</t>
  </si>
  <si>
    <r>
      <rPr>
        <i/>
        <sz val="11"/>
        <color theme="4"/>
        <rFont val="Calibri"/>
        <family val="2"/>
        <scheme val="minor"/>
      </rPr>
      <t>1. Físicos: En el segundo semestre los resultados físicos no presentan desvíos significativos.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del período semestral se explica porque, en el tercer trimestre, se realizaron pagos de vacaciones no tomadas a colaboradores desvinculados, compromisos laborales que no pueden programarse con precisión al depender de salidas de personal, mientras que en el cuarto trimestre la variación respondió al incremento en los costos y en la cantidad de participantes del Diplomado en Derecho Jurídico Administrativo y Ciencias Jurídicas, actividad presupuestada que requirió mayores recursos durante su ejecución, así como al pago de sobresueldos a personal inactivo, obligaciones administrativas no previstas en su totalidad en la planificación inicial y atendidas conforme a la normativa vigente.</t>
    </r>
  </si>
  <si>
    <r>
      <rPr>
        <i/>
        <sz val="11"/>
        <color theme="4"/>
        <rFont val="Calibri"/>
        <family val="2"/>
        <scheme val="minor"/>
      </rPr>
      <t>1. Físicos: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se vio influenciada por situaciones ocurridas durante el primer semestre por la rotación de personal clave, que obligó a reprogramar actividades, así como por retrasos en los desembolsos del organismo financiador, lo que impactó la realización oportuna de algunos eventos y acciones planificadas; adicionalmente, se adoptaron medidas de optimización de recursos, como la sustitución de participaciones presenciales por modalidades virtuales. En contraste, durante el segundo semestre la ejecución se desarrolló conforme a lo programado, sin presentar desvíos financieros significativos.</t>
    </r>
  </si>
  <si>
    <r>
      <rPr>
        <b/>
        <i/>
        <sz val="11"/>
        <color rgb="FF4472C4"/>
        <rFont val="Calibri"/>
        <family val="2"/>
        <scheme val="minor"/>
      </rPr>
      <t xml:space="preserve">1. Físicos: Sobre la producción física se programó la incorporación de 24 instituciones en el uso del Sistema Electrónico de Contrataciones Públicas (SECP) para la gestión de contrataciones y se logró que 76 instituciones se incoporaran. Esto representa un  316.67 %.
</t>
    </r>
    <r>
      <rPr>
        <b/>
        <i/>
        <sz val="11"/>
        <color theme="4"/>
        <rFont val="Calibri"/>
        <family val="2"/>
        <scheme val="minor"/>
      </rPr>
      <t xml:space="preserve">
2. Financieros: Se programaron gastos por RD$145,391,125.34 ejecutándose finalmente RD$158,171,844.88</t>
    </r>
    <r>
      <rPr>
        <b/>
        <i/>
        <sz val="11"/>
        <color rgb="FF4472C4"/>
        <rFont val="Calibri"/>
        <family val="2"/>
        <scheme val="minor"/>
      </rPr>
      <t xml:space="preserve"> lo cuál representa una ejecución financiera de </t>
    </r>
    <r>
      <rPr>
        <b/>
        <i/>
        <sz val="11"/>
        <color theme="4"/>
        <rFont val="Calibri"/>
        <family val="2"/>
        <scheme val="minor"/>
      </rPr>
      <t>108.79 %.</t>
    </r>
  </si>
  <si>
    <t>1. Físicos: La ejecución física anual del producto superó ampliamente la meta programada debido al incremento sostenido en la incorporación de instituciones al Sistema Electrónico de Contrataciones Públicas (SECP) durante ambos semestres, impulsado principalmente por el compromiso del Servicio Nacional de Salud y los Gobiernos Locales de fortalecer la transparencia y eficiencia en las compras públicas, así como por el acompañamiento técnico continuo brindado por la institución; adicionalmente, en el segundo semestre este comportamiento se intensificó por factores externos, como disposiciones emanadas desde la Presidencia, el condicionamiento de financiamientos al uso del SECP y el fortalecimiento de la autogestión presupuestaria de los centros de salud, lo que generó una demanda de habilitación superior a la inicialmente prevista.
2. Financieros: La ejecución financiera anual del producto se debe a causas asociadas a la atención de requerimientos técnicos y operativos, que incluyeron la renovación y adquisición de licencias, certificados digitales, soportes y equipos tecnológicos, así como la compra de laptops para nuevos analistas para garantizar la seguridad y continuidad del Sistema Electrónico de Contrataciones Públicas (SECP), además del ingreso de nuevo personal y el pago de indemnizaciones económicas a personal inactivo, compromisos legales surgidos durante la ejecución y no previstos en su totalidad en la planificación inicial.</t>
  </si>
  <si>
    <r>
      <rPr>
        <b/>
        <i/>
        <sz val="11"/>
        <color rgb="FF4472C4"/>
        <rFont val="Calibri"/>
        <family val="2"/>
        <scheme val="minor"/>
      </rPr>
      <t xml:space="preserve">1. Físicos: Se programó un total de 34,286 monitoreos y verificaciones a las unidades operativas de contratación, se ejecutaron 31,204 lo que representa un 91.01 %.
</t>
    </r>
    <r>
      <rPr>
        <b/>
        <i/>
        <sz val="11"/>
        <color theme="4"/>
        <rFont val="Calibri"/>
        <family val="2"/>
        <scheme val="minor"/>
      </rPr>
      <t xml:space="preserve">
2. Financieros: Se programaron gastos por RD$59,085,217.93 ejecutándose finalmente RD$66,836,341.98</t>
    </r>
    <r>
      <rPr>
        <b/>
        <i/>
        <sz val="11"/>
        <color rgb="FF4472C4"/>
        <rFont val="Calibri"/>
        <family val="2"/>
        <scheme val="minor"/>
      </rPr>
      <t xml:space="preserve"> lo que representa una ejecución financiera de </t>
    </r>
    <r>
      <rPr>
        <b/>
        <i/>
        <sz val="11"/>
        <color theme="4"/>
        <rFont val="Calibri"/>
        <family val="2"/>
        <scheme val="minor"/>
      </rPr>
      <t>113.12 %.</t>
    </r>
  </si>
  <si>
    <r>
      <rPr>
        <i/>
        <sz val="11"/>
        <color theme="4"/>
        <rFont val="Calibri"/>
        <family val="2"/>
        <scheme val="minor"/>
      </rPr>
      <t xml:space="preserve">1. Físicos: La ejecución anual del producto presentó una desviación  debido a la disminución de procedimientos de compras de mayor cuantía publicados por las Unidades Operativas de Compras y Contrataciones (UOCC), lo que incrementó la proporción de compras menores y por debajo del umbral —no sujetas a monitoreo— y redujo el volumen de procesos disponibles para seguimiento y para la generación de alertas preventivas.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ejecución financiera anual del producto obedece a la realización del Foro de Contratación Pública “Transformando la Compra Pública en Bienestar para la Gente” y la adquisición de equipos tecnológicos, acciones vinculadas a la implementación de la nueva Ley de Compras y Contrataciones Públicas, así como a la promoción de personal con ajustes salariales y al pago de indemnizaciones económicas a personal inactivo, compromisos legales y operativos surgidos durante la ejecución y no previstos en su totalidad en la planificación inicial.</t>
    </r>
  </si>
  <si>
    <r>
      <rPr>
        <i/>
        <sz val="11"/>
        <color theme="4"/>
        <rFont val="Calibri"/>
        <family val="2"/>
        <scheme val="minor"/>
      </rPr>
      <t>1. Físicos: Los resultados físicos anuales registraron un incremento como consecuencia de la mejora en la productividad del área, derivada de la automatización de procesos, el uso de herramientas tecnológicas, la simplificación de comunicaciones y resoluciones y la estandarización de documentos, así como de la corrección de fallas en la herramienta de registro y seguimiento, lo que permitió reflejar de manera más precisa la ejecución real y evidenció un aumento significativo en los casos atendidos.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Los resultados financieros no presentan desvíos significativos.</t>
    </r>
  </si>
  <si>
    <r>
      <rPr>
        <b/>
        <i/>
        <sz val="11"/>
        <color rgb="FF4472C4"/>
        <rFont val="Calibri"/>
        <family val="2"/>
        <scheme val="minor"/>
      </rPr>
      <t xml:space="preserve">1. Físicos:  Se programaron 269 políticas, normas y opiniones técnico-legales emitidas sobre el SNCCP para el segundo semestre se realizaron 239 lo cuál representa un logro de 88.85 %.
</t>
    </r>
    <r>
      <rPr>
        <b/>
        <i/>
        <sz val="11"/>
        <color theme="4"/>
        <rFont val="Calibri"/>
        <family val="2"/>
        <scheme val="minor"/>
      </rPr>
      <t xml:space="preserve">
2. Financieros: Se programaron gastos por RD$15,525,211.37 ejecutándose finalmente RD$17,587,995.71 </t>
    </r>
    <r>
      <rPr>
        <b/>
        <i/>
        <sz val="11"/>
        <color rgb="FF4472C4"/>
        <rFont val="Calibri"/>
        <family val="2"/>
        <scheme val="minor"/>
      </rPr>
      <t xml:space="preserve">lo cuál representa una ejecución financiera de </t>
    </r>
    <r>
      <rPr>
        <b/>
        <i/>
        <sz val="11"/>
        <color theme="4"/>
        <rFont val="Calibri"/>
        <family val="2"/>
        <scheme val="minor"/>
      </rPr>
      <t>113.29 %.</t>
    </r>
  </si>
  <si>
    <r>
      <rPr>
        <i/>
        <sz val="11"/>
        <color theme="4"/>
        <rFont val="Calibri"/>
        <family val="2"/>
        <scheme val="minor"/>
      </rPr>
      <t>1. Físicos: La ejecución física anual presenta una desviación por debajo de lo programado debido a la salida temporal de personal por vacaciones y licencias, vacantes no cubiertas y una menor recepción de consultas de las cuales depende la emisión de opiniones técnico-legales, además de la implementación de un plan de mejora operativa que requirió la dedicación del equipo.</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anual del producto se deriva de la incorporación de dos abogados necesarios para fortalecer la capacidad operativa del área, lo que incrementó los compromisos financieros; Otra de las condiciones que favorecieron la desviacion fueron los pagos de vacaciones no tomadas a personal desvinculado, el incremento en los costos y en la cantidad de participantes del Diplomado en Derecho Jurídico Administrativo y Ciencias Jurídicas, así como al pago de sobresueldos a personal inactivo, compromisos laborales y administrativos surgidos durante la ejecución y no previstos en su totalidad en la planificación inicial, atendidos conforme a la normativa vigente.</t>
    </r>
  </si>
  <si>
    <r>
      <t xml:space="preserve">1. Físicos: En cuanto a la producción física se estimaron 2 provincias intervenidas para la aplicación del modelo de compras inclusivas y sostenibles; se ejecutaron 2 lo cuál representa un logro del 100% para el cuarto trimestre.
</t>
    </r>
    <r>
      <rPr>
        <b/>
        <i/>
        <sz val="11"/>
        <color theme="4"/>
        <rFont val="Calibri"/>
        <family val="2"/>
        <scheme val="minor"/>
      </rPr>
      <t>2. Financieros: Para el cuarto trimestre se programaron gastos ascendentes a RD$10,888,420.56 ejecutándose finalmente RD$10,550,941.46 lo cuál representa una ejecución financiera del 96.90%</t>
    </r>
  </si>
  <si>
    <r>
      <rPr>
        <b/>
        <i/>
        <sz val="11"/>
        <color rgb="FF4472C4"/>
        <rFont val="Calibri"/>
        <family val="2"/>
        <scheme val="minor"/>
      </rPr>
      <t xml:space="preserve">1. Físicos: Sobre la producción física se programó para el cuarto trimestre la incorporación de 6 instituciones en el uso del Sistema Electrónico de Contrataciones Públicas (SECP) para la gestión de contrataciones y se logró que 21 instituciones se incoporaran. Esto representa un 350%.
</t>
    </r>
    <r>
      <rPr>
        <b/>
        <i/>
        <sz val="11"/>
        <color theme="4"/>
        <rFont val="Calibri"/>
        <family val="2"/>
        <scheme val="minor"/>
      </rPr>
      <t xml:space="preserve">
2. Financieros: Para el cuarto trimestre se programaron gastos por RD$55,696,206.44 ejecutándose finalmente RD$63,909,595.83</t>
    </r>
    <r>
      <rPr>
        <b/>
        <i/>
        <sz val="11"/>
        <color rgb="FF4472C4"/>
        <rFont val="Calibri"/>
        <family val="2"/>
        <scheme val="minor"/>
      </rPr>
      <t xml:space="preserve"> lo cuál representa una ejecución financiera de </t>
    </r>
    <r>
      <rPr>
        <b/>
        <i/>
        <sz val="11"/>
        <color theme="4"/>
        <rFont val="Calibri"/>
        <family val="2"/>
        <scheme val="minor"/>
      </rPr>
      <t>114.75%</t>
    </r>
  </si>
  <si>
    <t>1. Físicos: La desviación fisica responde al dinamismo en la demanda de incorporación de instituciones al SECP y  factores operativos externos que aceleraron los procesos de habilitación. Algunos de los factores que motivaron la incorporación fueron: 
     • Disposiciones dirigidas desde Presidencia.
     • Financiamiento a Gobiernos Locales condicionando la transparencia de proyectos/adquisiciones mendiante el SECP.
     • Fortalecimiento de la autogestión de los centros de salud en el manejo presupuestario.
2. Financieros: La desviación financiera por encima del margen se debió principalmente al ingreso de nuevo personal, necesario para asegurar la continuidad de los servicios institucionales, así como también al pago de indemnizaciones económicas a personal inactivo, además de obligaciones legales surgidas durante la ejecución del período y no previstas en su totalidad al momento de la planificación presupuestaria; ambos conceptos corresponden a compromisos ineludibles que garantizan el cumplimiento de la normativa laboral.</t>
  </si>
  <si>
    <r>
      <t xml:space="preserve">1. Físicos: En cuanto a la producción física se estimaron cuatro (4) provincias intervenidas para la aplicación del  modelo de compras inclusivas y sostenibles; se ejecutaron cuatro (4) lo cuál representa un logro del 100% para el segundo semestre.
</t>
    </r>
    <r>
      <rPr>
        <b/>
        <i/>
        <sz val="11"/>
        <color theme="4"/>
        <rFont val="Calibri"/>
        <family val="2"/>
        <scheme val="minor"/>
      </rPr>
      <t>2. Financieros: Se programaron gastos ascendentes a RD$17,099,315.09 ejecutándose finalmente RD$16,560,866.71 lo cuál representa una ejecución financiera del 96.85%</t>
    </r>
  </si>
  <si>
    <r>
      <rPr>
        <b/>
        <i/>
        <sz val="11"/>
        <color rgb="FF4472C4"/>
        <rFont val="Calibri"/>
        <family val="2"/>
        <scheme val="minor"/>
      </rPr>
      <t xml:space="preserve">1. Físicos:  Para el segundo semestre se programó la realización de 67 dictamenes jurídicos para emisión y se realizaron 249 lo cuál representa un logro de 371.64%. 
</t>
    </r>
    <r>
      <rPr>
        <b/>
        <i/>
        <sz val="11"/>
        <color theme="4"/>
        <rFont val="Calibri"/>
        <family val="2"/>
        <scheme val="minor"/>
      </rPr>
      <t xml:space="preserve">
2. Financieros: Se programaron gastos por RD$15,683,665.09 ejecutándose finalmente RD$16,737,969.77 </t>
    </r>
    <r>
      <rPr>
        <b/>
        <i/>
        <sz val="11"/>
        <color rgb="FF4472C4"/>
        <rFont val="Calibri"/>
        <family val="2"/>
        <scheme val="minor"/>
      </rPr>
      <t>lo cuál representa una ejecución financiera de 106.72</t>
    </r>
    <r>
      <rPr>
        <b/>
        <i/>
        <sz val="11"/>
        <color theme="4"/>
        <rFont val="Calibri"/>
        <family val="2"/>
        <scheme val="minor"/>
      </rPr>
      <t>%</t>
    </r>
  </si>
  <si>
    <r>
      <rPr>
        <b/>
        <i/>
        <sz val="11"/>
        <color rgb="FF4472C4"/>
        <rFont val="Calibri"/>
        <family val="2"/>
        <scheme val="minor"/>
      </rPr>
      <t xml:space="preserve">1. Físicos:  Se programaron 118 políticas, normas y opiniones técnico-legales emitidas sobre el SNCCP para el segundo semestre, mientras que se realizaron 113 lo cuál representa un logro de 95.76 %.
</t>
    </r>
    <r>
      <rPr>
        <b/>
        <i/>
        <sz val="11"/>
        <color theme="4"/>
        <rFont val="Calibri"/>
        <family val="2"/>
        <scheme val="minor"/>
      </rPr>
      <t xml:space="preserve">
2. Financieros: Se programaron gastos por RD$9,720,563.07 ejecutándose finalmente RD$10,957,993.83 </t>
    </r>
    <r>
      <rPr>
        <b/>
        <i/>
        <sz val="11"/>
        <color rgb="FF4472C4"/>
        <rFont val="Calibri"/>
        <family val="2"/>
        <scheme val="minor"/>
      </rPr>
      <t xml:space="preserve">lo cuál representa una ejecución financiera de </t>
    </r>
    <r>
      <rPr>
        <b/>
        <i/>
        <sz val="11"/>
        <color theme="4"/>
        <rFont val="Calibri"/>
        <family val="2"/>
        <scheme val="minor"/>
      </rPr>
      <t>112.73%.</t>
    </r>
  </si>
  <si>
    <r>
      <rPr>
        <b/>
        <i/>
        <sz val="11"/>
        <color rgb="FF4472C4"/>
        <rFont val="Calibri"/>
        <family val="2"/>
        <scheme val="minor"/>
      </rPr>
      <t xml:space="preserve">1. Físicos:  Se programó la realización de 217 dictamenes jurídicos para emisión y se realizaron 400 lo cuál representa un logro de 184.33 %. 
</t>
    </r>
    <r>
      <rPr>
        <b/>
        <i/>
        <sz val="11"/>
        <color theme="4"/>
        <rFont val="Calibri"/>
        <family val="2"/>
        <scheme val="minor"/>
      </rPr>
      <t xml:space="preserve">
2. Financieros: Se programaron gastos por RD$27,276,333.12 ejecutándose finalmente RD$28,088,789.97 </t>
    </r>
    <r>
      <rPr>
        <b/>
        <i/>
        <sz val="11"/>
        <color rgb="FF4472C4"/>
        <rFont val="Calibri"/>
        <family val="2"/>
        <scheme val="minor"/>
      </rPr>
      <t>lo cuál representa una ejecución financiera de 102.98</t>
    </r>
    <r>
      <rPr>
        <b/>
        <i/>
        <sz val="11"/>
        <color theme="4"/>
        <rFont val="Calibri"/>
        <family val="2"/>
        <scheme val="minor"/>
      </rPr>
      <t>%</t>
    </r>
  </si>
  <si>
    <t>Informe de Evaluación Anual de las Metas Físicas-Financieras 2025</t>
  </si>
  <si>
    <t>Número de asistencias técnicas brindadas a solicitudes sobre el uso del Catalogo de Bienes y Servicios (CBS).</t>
  </si>
  <si>
    <t>8055 - Actores del SNCP con acompañamiento técnico para el uso del Catalogo de Bienes y Servicios (CBS).</t>
  </si>
  <si>
    <t>8054 - Actores del SNCP monitoreados en correspondencia al cumplimiento del marco normativo y de los procedimientos vigentes</t>
  </si>
  <si>
    <t>8053 - Actores del Sistema Nacional de Contrataciones Públicas habilitados en el uso del SECP para la gestión de las contrataciones</t>
  </si>
  <si>
    <t>15- Instituciones públicas habilitadas en el uso del Sistema Electrónico de Contrataciones Públicas (SECP) para la gestión de las contrataciones.</t>
  </si>
  <si>
    <t>16 - Unidades de compras monitoreadas y verificadas para la gestión eficiente de las contrataciones en el Sistema Nacional de Compras y Contrataciones Públicas (SNCCP).</t>
  </si>
  <si>
    <t>17- Actores del SNCP con acompañamiento técnico para el uso del Catalogo de Bienes y Servicios (CBS).</t>
  </si>
  <si>
    <t>Informe de Evaluación Trimestral de las Metas Físicas-Financieras Primer Trimestre 2026</t>
  </si>
  <si>
    <t>1. Físicos: Durante el primer trimestre de 2026, se superó la meta  debido principalmente a un incremento no previsto en solicitudes internas y externas relacionadas con la validación de Fichas Técnicas Estandarizadas de bienes y la clasificación de bienes y servicios. Este aumento estuvo impulsado por nuevas dinámicas operativas, como el uso de formularios de consulta y procesos de mejora y estandarización, los cuales no fueron considerados en la planificación inicial, basada en un comportamiento histórico de baja demanda. 
2. Financieros:  La desviación financiera no presenta desvíos significativos en este periodo.</t>
  </si>
  <si>
    <t>Brindar asistencia técnica estandarizada a las instituciones públicas y proveedores del Estado que forman parte del Sistema Nacional de Contrataciones Públicas (SNCP), con el objetivo de fortalecer sus capacidades en la correcta utilización del Catálogo de Bienes y Servicios (CBS) del Sistema Electrónico de Contrataciones Públicas (SECP). Este acompañamiento técnico permite una adecuada identificación, clasificación y registro de ítems, garantizando mayor eficiencia, transparencia y uniformidad en los procesos de compra a nivel nacional.</t>
  </si>
  <si>
    <t>1. Físicos: Sobre la producción física se programó que para el primer trimestre se estarían incorporando 4 instituciones en el uso del Sistema Electrónico de Contrataciones Públicas (SECP) para la gestión de contrataciones. Se logró que 32 instituciones se incoporaran  por lo cuál estos resultados representan un logro de 800%
2. Financieros: Para el primer trimestre se programaron gastos ascendentes a RD$20,758,849.23 ejecutándose finalmente RD$18,975,649.01 lo cuál representa una ejecución financiera del 91.41%</t>
  </si>
  <si>
    <r>
      <rPr>
        <b/>
        <i/>
        <sz val="11"/>
        <color theme="4"/>
        <rFont val="Calibri"/>
        <family val="2"/>
        <scheme val="minor"/>
      </rPr>
      <t xml:space="preserve">1. Físicos: La desviación fisica responde a los compromisos institucionales del Servicio Nacional de Salud (SNS). Los hospitales bajo la dirección del SNS asumieron de manera proactiva su incorporación al SECP, con el objetivo de fortalecer la transparencia y la eficiencia en los procesos de compras públicas del sector salud. Tambien el acompañamiento técnico continuo brindado por los analistas del área a los gobiernos locales, iniciado en años anteriores, generó un ambiente favorable que facilitó la habilitación de estas entidades en el sistema. </t>
    </r>
    <r>
      <rPr>
        <b/>
        <i/>
        <sz val="11"/>
        <color rgb="FFFF0000"/>
        <rFont val="Calibri"/>
        <family val="2"/>
        <scheme val="minor"/>
      </rPr>
      <t xml:space="preserve">
</t>
    </r>
    <r>
      <rPr>
        <b/>
        <i/>
        <sz val="11"/>
        <color rgb="FF4472C4"/>
        <rFont val="Calibri"/>
        <family val="2"/>
        <scheme val="minor"/>
      </rPr>
      <t xml:space="preserve">
</t>
    </r>
    <r>
      <rPr>
        <b/>
        <i/>
        <sz val="11"/>
        <color theme="4"/>
        <rFont val="Calibri"/>
        <family val="2"/>
        <scheme val="minor"/>
      </rPr>
      <t>2. Financieros:</t>
    </r>
    <r>
      <rPr>
        <b/>
        <i/>
        <sz val="11"/>
        <color rgb="FF4472C4"/>
        <rFont val="Calibri"/>
        <family val="2"/>
        <scheme val="minor"/>
      </rPr>
      <t xml:space="preserve"> El desvío financiero registrado durante el primer trimestre se explica principalmente por tres factores. En primer lugar parte de los insumos previstos fueron adquiridos a precios más bajos de lo estimado; esto generó un ahorro respecto al presupuesto inicial. En segundo lugar parte de los insumos planificados no se adquirieron en este período ya que su compra por motivos estrategicos fue reprogramada para el siguiente trimestre ajustando así el ritmo de ejecución del gasto sin afectar los objetivos de los proyectos. Finalmente, se produjo la salida de personal esto redujo temporalmente los costos asociados a remuneraciones. En conjunto, estos elementos explican una menor ejecución financiera en el trimestre.</t>
    </r>
  </si>
  <si>
    <r>
      <t xml:space="preserve">1. Físicos:  En cuanto a la producción física se estimaron 12  asistencias tecnicas para el uso del Catalogo de Bienes y Servicios, se ejecutaron 18 asistencias, lo cuál representa un logro del 150% para el primer trimestre.
</t>
    </r>
    <r>
      <rPr>
        <b/>
        <i/>
        <sz val="11"/>
        <color theme="4"/>
        <rFont val="Calibri"/>
        <family val="2"/>
        <scheme val="minor"/>
      </rPr>
      <t>2. Financieros:  Para el primer trimestre se programaron gastos por RD$15,331,668.82 ejecutándose finalmente RD$15,150,758.09</t>
    </r>
    <r>
      <rPr>
        <b/>
        <i/>
        <sz val="11"/>
        <color rgb="FF4472C4"/>
        <rFont val="Calibri"/>
        <family val="2"/>
        <scheme val="minor"/>
      </rPr>
      <t xml:space="preserve"> representando un  98.82</t>
    </r>
    <r>
      <rPr>
        <b/>
        <i/>
        <sz val="11"/>
        <color theme="4"/>
        <rFont val="Calibri"/>
        <family val="2"/>
        <scheme val="minor"/>
      </rPr>
      <t>% de lo estimado.</t>
    </r>
  </si>
  <si>
    <t>Incrementar el porcentaje global de uso del Sistema Electrónico de Contrataciones Públicas del 62% proyectado en 2024 al 65% en 2025.</t>
  </si>
  <si>
    <t>1. Físicos: En el primer trimestre la desviaviación por encima de lo programado se explica en primer lugar por el aumento significativo de la productividad en los meses de febrero y marzo gracias al fortalecimiento del Monitoreo Tecnológico Automatizado. Esta mejora permitió identificar y procesar una mayor cantidad de casos en menos tiempo, incrementando así el volumen total de monitoreos realizados. Adicionalmente, con la entrada en vigencia de la nueva Ley de Contrataciones Públicas Núm. 47-25, se realizaron ajustes en las funciones del área, incluyendo la descontinuación del Monitoreo de Publicaciones en Prensa. Aunque esto implicó dejar de generar ciertos reportes tradicionales, el enfoque se trasladó hacia mecanismos más eficientes, como los sistemas de alerta automatizada, que optimizan la detección y seguimiento de procesos. En conjunto, estos factores explican el desvío positivo de la meta evidenciando una mayor eficiencia operativa y una adecuada adaptación a los cambios normativos sin afectar la calidad del monitoreo realizado.
2. Financieros:  El desvío financiero registrado durante el primer trimestre por debajo de lo programado se explica por la no ejecución del gasto correspondiente al insumo tecnológico “Herramienta de inteligencia artificial Vicent IA + vLex Global”, prevista para el análisis de contenidos jurídicos multidisciplinarios. La adquisición de esta herramienta se encuentra actualmente en proceso, presentando una reprogramación en su ejecución debido a la demora en la autorización a compra que es otorgada por la OGTIC. Esta situación impidió concretar el proceso dentro del trimestre planificado, trasladando el compromiso de gasto al siguiente período. Cabe destacar que esta situación no representa una cancelación del proceso ni un impacto en los objetivos estratégicos, ya que la implementación del insumo continúa en curso conforme a los procedimientos establecidos.</t>
  </si>
  <si>
    <r>
      <t>1. Físicos: En cuanto a la producción física de este producto se estimaron 5,980 informes de cumplimiento, monitoreo y estadísticas asociadas al Sistema Nacional de Contrataciones Públicas (SNCP) y se ejecutaron 8,662 lo cuál representa un logro del 144.85 % para el primer trimestre.
2. Financieros: Para el primer trimestre se programaron gastos ascendentes a RD$17,907,284.23 ejecutándose finalmente</t>
    </r>
    <r>
      <rPr>
        <b/>
        <i/>
        <sz val="11"/>
        <color theme="4"/>
        <rFont val="Calibri"/>
        <family val="2"/>
        <scheme val="minor"/>
      </rPr>
      <t xml:space="preserve"> RD$16,475,687.03</t>
    </r>
    <r>
      <rPr>
        <b/>
        <i/>
        <sz val="11"/>
        <color rgb="FF4472C4"/>
        <rFont val="Calibri"/>
        <family val="2"/>
        <scheme val="minor"/>
      </rPr>
      <t xml:space="preserve"> lo que representa un logro del </t>
    </r>
    <r>
      <rPr>
        <b/>
        <i/>
        <sz val="11"/>
        <color theme="4"/>
        <rFont val="Calibri"/>
        <family val="2"/>
        <scheme val="minor"/>
      </rPr>
      <t>92.01%</t>
    </r>
  </si>
  <si>
    <t>Informe de Evaluación Trimestral de las Metas Físicas-Financieras Segundo Trimestre 2026</t>
  </si>
  <si>
    <r>
      <t>1. Físicos: En cuanto a la producción física de este producto se estimaron 15,632 informes de cumplimiento, monitoreo y estadísticas asociadas al Sistema Nacional de Contrataciones Públicas (SNCP) y se ejecutaron 30,112 lo cuál representa un logro del 192.63% para el segundo trimestre.
2. Financieros: Para el segundo trimestre se programaron gastos ascendentes a RD$23,207,904.48 ejecutándose finalmente</t>
    </r>
    <r>
      <rPr>
        <b/>
        <i/>
        <sz val="11"/>
        <color theme="4"/>
        <rFont val="Calibri"/>
        <family val="2"/>
        <scheme val="minor"/>
      </rPr>
      <t xml:space="preserve"> RD$22,088,372.52</t>
    </r>
    <r>
      <rPr>
        <b/>
        <i/>
        <sz val="11"/>
        <color rgb="FF4472C4"/>
        <rFont val="Calibri"/>
        <family val="2"/>
        <scheme val="minor"/>
      </rPr>
      <t xml:space="preserve"> lo que representa un logro del </t>
    </r>
    <r>
      <rPr>
        <b/>
        <i/>
        <sz val="11"/>
        <color theme="4"/>
        <rFont val="Calibri"/>
        <family val="2"/>
        <scheme val="minor"/>
      </rPr>
      <t>95.18%</t>
    </r>
  </si>
  <si>
    <r>
      <t xml:space="preserve">1. Físicos:  En cuanto a la producción física se estimaron 14  asistencias tecnicas para el uso del Catalogo de Bienes y Servicios, se ejecutaron 11 asistencias, lo cuál representa un logro del 78.57% para el segundo trimestre.
</t>
    </r>
    <r>
      <rPr>
        <b/>
        <i/>
        <sz val="11"/>
        <color theme="4"/>
        <rFont val="Calibri"/>
        <family val="2"/>
        <scheme val="minor"/>
      </rPr>
      <t>2. Financieros:  Para el segundo trimestre se programaron gastos por RD$16,739,178.71 ejecutándose finalmente RD$16,844,383.35</t>
    </r>
    <r>
      <rPr>
        <b/>
        <i/>
        <sz val="11"/>
        <color rgb="FF4472C4"/>
        <rFont val="Calibri"/>
        <family val="2"/>
        <scheme val="minor"/>
      </rPr>
      <t xml:space="preserve"> representando un  100.63</t>
    </r>
    <r>
      <rPr>
        <b/>
        <i/>
        <sz val="11"/>
        <color theme="4"/>
        <rFont val="Calibri"/>
        <family val="2"/>
        <scheme val="minor"/>
      </rPr>
      <t>% de lo estimado.</t>
    </r>
  </si>
  <si>
    <r>
      <rPr>
        <b/>
        <i/>
        <sz val="11"/>
        <color theme="4"/>
        <rFont val="Calibri"/>
        <family val="2"/>
        <scheme val="minor"/>
      </rPr>
      <t xml:space="preserve">1. Físicos: La sobreejecución responde al dinamismo de la demanda de incorporación al SECP durante el período, impulsada principalmente por el compromiso del Servicio Nacional de Salud y los Gobiernos Locales con el fortalecimiento de la transparencia y eficiencia en las compras públicas así como por el acompañamiento técnico continuo brindado por la institución a las entidades en proceso de habilitación. A este dinamismo se sumaron factores externos que aceleraron la demanda de habilitación por encima de lo inicialmente previsto: disposiciones emanadas desde la Presidencia orientadas a fortalecer el uso del sistema, el condicionamiento de financiamientos a Gobiernos Locales al uso del SECP como mecanismo de transparencia en sus proyectos y adquisiciones, y el fortalecimiento de la autogestión presupuestaria de los centros de salud, lo que llevó a un mayor número de instituciones a solicitar su incorporación al sistema. En consecuencia, la desviación física se explica por un incremento en la demanda externa de habilitación, atendida con la capacidad operativa ya asignada sin que ello represente una expansión de estructura.
</t>
    </r>
    <r>
      <rPr>
        <b/>
        <i/>
        <sz val="11"/>
        <color rgb="FF4472C4"/>
        <rFont val="Calibri"/>
        <family val="2"/>
        <scheme val="minor"/>
      </rPr>
      <t xml:space="preserve">
</t>
    </r>
    <r>
      <rPr>
        <b/>
        <i/>
        <sz val="11"/>
        <color theme="4"/>
        <rFont val="Calibri"/>
        <family val="2"/>
        <scheme val="minor"/>
      </rPr>
      <t xml:space="preserve">2. Financieros: </t>
    </r>
    <r>
      <rPr>
        <b/>
        <i/>
        <sz val="11"/>
        <color rgb="FF4472C4"/>
        <rFont val="Calibri"/>
        <family val="2"/>
        <scheme val="minor"/>
      </rPr>
      <t>La subejecución corresponde en mayor proporción a la reprogramación del insumo Taller en Compras Sostenibles (Ley 47-25 y su reglamento de aplicación) previsto originalmente para ejecutarse en su totalidad durante el segundo trimestre. Este taller está diseñado para fortalecer las capacidades institucionales, alinear criterios de aplicación e impulsar prácticas socioambientales en el Sistema Nacional de Contrataciones Públicas. Dado el volumen de 200 participantes y el enfoque diferenciado entre unidades de compras y proveedores del Estado se ameritó dividir la actividad en dos jornadas a fin de garantizar un manejo adecuado del público y la efectividad de la capacitación en cada grupo.</t>
    </r>
  </si>
  <si>
    <t>1. Físicos: La desviación física responde a que el indicador depende directamente del volumen de solicitudes recibidas tanto internas como externas  y no de la capacidad operativa la cual se mantuvo disponible en su totalidad durante el período. La meta fue definida en función del comportamiento histórico de las solicitudes, la misma ha mostrado fluctuaciones significativas entre períodos, incluyendo meses sin recepción de casos. En el segundo trimestre la cantidad de solicitudes recibidas vinculadas principalmente a la validación de Fichas Técnicas Estandarizadas de Bienes (FTEB) y a la identificación de familias de Proveedores del Estado  fue menor a la proyectada sin que ello implique una reducción en la disponibilidad o el desempeño del equipo técnico.
En consecuencia la variación entre lo programado y lo ejecutado se explica por la naturaleza reactiva del indicador ante la demanda externa y no por factores atribuibles a la gestión del área la cual mantuvo su capacidad plena de respuesta durante todo el período.
2. Financieros:  La desviación financiera no presenta desvíos significativos en este periodo.</t>
  </si>
  <si>
    <t>1. Físicos: Durante el segundo trimestre entró en producción del Sistema de Monitoreo de Procesos por Debajo del Umbral – Isolation Forest. Esta herramienta incorpora 15 tipos de alertas de análisis estadístico y detección de anomalías (entre ellas, recurrencia de compras, montos cercanos al umbral, patrones de fin de mes, descripciones duplicadas o vagas y distancia de atipicidad mediante Isolation Forest), orientadas a identificar procedimientos de contratación por debajo del umbral con comportamientos estadísticamente atípicos que ameritan revisión. Antes de esta herramienta, dichos procedimientos no eran objeto de monitoreo; su puesta en producción incorporó al monitoreo preventivo una modalidad de contratación que representa el mayor volumen de procesos gestionados a través del SECP, lo que explica de forma directa el incremento en la cantidad de procesos monitoreados, ya que no se trata de mayor esfuerzo sobre el mismo universo, sino de la ampliación del universo sujeto a revisión, con los recursos y presupuesto ya asignados. En consecuencia, el resultado del período se explica por la ampliación de la cobertura de monitoreo hacia una modalidad de contratación previamente no supervisada, y por el incremento natural del volumen de dichas contrataciones, factores que operaron dentro del presupuesto y la estructura ya asignadas.
2. Financieros:  La desviación financiera no presenta desvíos significativos en este periodo.</t>
  </si>
  <si>
    <t>Informe de Evaluación Semestral de las Metas Físicas-Financieras Primer Semestre 2026</t>
  </si>
  <si>
    <t>1. Físicos: Sobre la producción física se programó que para el primer semestre la incorporación de 22 instituciones en el uso del Sistema Electrónico de Contrataciones Públicas (SECP) para la gestión de contrataciones. Se logró que 56 instituciones se incoporaran  por lo cuál estos resultados representan un logro de 254.55%
2. Financieros: Para el Primer Semestre se programaron gastos ascendentes a RD$50,819,499.31 ejecutándose finalmente RD$44,689,950.24 lo cuál representa una ejecución financiera del 87.94%</t>
  </si>
  <si>
    <t>1. Físicos: En cuanto a la producción física de este producto se estimaron 21,612 informes de cumplimiento, monitoreo y estadísticas asociadas al Sistema Nacional de Contrataciones Públicas (SNCP) y se ejecutaron 38,774 lo cuál representa un logro del 179.41% para el Primer Semestre.
2. Financieros: Para el Primer Semestre se programaron gastos ascendentes a RD$41,115,188.71 ejecutándose finalmente RD$38,564,059.55 lo que representa un logro del 93.80%</t>
  </si>
  <si>
    <t>1. Físicos: La sobreejecución responde al dinamismo sostenido de la demanda de incorporación durante el semestre, impulsado principalmente por el compromiso institucional del Servicio Nacional de Salud (SNS) cuyos hospitales asumieron de manera proactiva su incorporación al sistema y de los Gobiernos Locales, favorecidos por el acompañamiento técnico continuo brindado por los analistas del área desde años anteriores. A este dinamismo se sumaron factores externos que intensificaron la demanda por encima de lo previsto: disposiciones emanadas desde la Presidencia orientadas a fortalecer el uso del sistema, el condicionamiento de financiamientos a Gobiernos Locales al uso del SECP como mecanismo de transparencia, y el fortalecimiento de la autogestión presupuestaria de los centros de salud. En consecuencia, la desviación física se explica por un incremento sostenido en la demanda externa de habilitación, atendida en su totalidad con la capacidad operativa ya asignada al Departamento, sin que ello representara una expansión de recursos o estructura.
2. Financieros: La subejecución responde a la combinación de varios factores. Durante el primer trimestre, parte de los insumos previstos fueron adquiridos a precios más bajos de lo estimado, generando ahorros respecto al presupuesto inicial; otra parte de los insumos planificados fue reprogramada por decisión estratégica del área para trimestres posteriores, ajustando el ritmo de ejecución sin afectar los objetivos de los proyectos; y la salida de personal durante el período redujo temporalmente los costos de remuneraciones. A esto se sumó, durante el segundo trimestre, la reprogramación parcial del Taller en Compras Sostenibles (Ley 47-25 y su reglamento de aplicación), cuya ejecución fue dividida en dos jornadas dirigidas a unidades de compras y a proveedores del Estado respectivamente dado el volumen de 200 participantes y el enfoque diferenciado de cada grupo, lo que ameritó un manejo adecuado del público para garantizar la efectividad de la capacitación. En conjunto, estos elementos explican la menor ejecución financiera del semestre, sin que ello haya afectado el cumplimiento de los objetivos operativos del Departamento.</t>
  </si>
  <si>
    <t>1. Físicos: Esta sobreejecución responde a la combinación de dos factores ocurridos durante el semestre. En el primer trimestre, el fortalecimiento del Monitoreo Tecnológico Automatizado incrementó la productividad de detección y procesamiento de casos, ampliando el volumen de monitoreos realizados; en paralelo, con la entrada en vigencia de la Ley de Contrataciones Públicas Núm. 47-25, se descontinuó el Monitoreo de Publicaciones en Prensa, trasladando el enfoque hacia mecanismos más eficientes de alerta automatizada, sin afectar la calidad del monitoreo. En el segundo trimestre, entró en producción el Sistema de Monitoreo de Procesos por Debajo del Umbral – Isolation Forest, herramienta que incorpora 15 tipos de alertas estadísticas de detección de anomalías, la cual amplió la cobertura del monitoreo hacia una modalidad de contratación procesos por debajo del umbral que previamente no era objeto de revisión por parte del Departamento. En conjunto, ambos factores explican el incremento sostenido en el volumen de informes generados durante el semestre, atendido con los recursos y la capacidad operativa ya asignados al Departamento, sin representar una expansión de estructura.
2. Financieros:  Esta variación se explica por la no ejecución, durante el primer trimestre, del gasto correspondiente a la herramienta de inteligencia artificial "Vicent IA + vLex Global", prevista para el análisis de contenidos jurídicos multidisciplinarios, cuya adquisición se encuentra en proceso y presentó una reprogramación debido a la demora en la autorización de compra otorgada por la OGTIC. Esta situación trasladó el compromiso de gasto al período siguiente, sin representar una cancelación del proceso ni afectar los objetivos estratégicos del Departamento.</t>
  </si>
  <si>
    <t>1. Físicos:  En cuanto a la producción física se estimaron 26  asistencias tecnicas para el uso del Catalogo de Bienes y Servicios, se ejecutaron 29 asistencias, lo cuál representa un logro del 111.54% para el Primer Semestre.
2. Financieros:  Para el Primer Semestre se programaron gastos por RD$32,070,847.53 ejecutándose finalmente RD$31,995,141.44 representando un  99.76% de lo estimado.</t>
  </si>
  <si>
    <t>1. Físicos: Esta variación responde a que el indicador depende directamente del volumen de solicitudes internas y externas recibidas, y no de la capacidad operativa del Departamento, la cual se mantuvo disponible en su totalidad durante el semestre. La meta fue definida en función del comportamiento histórico de las solicitudes, el cual ha mostrado fluctuaciones significativas entre períodos, incluyendo meses sin recepción de casos. Durante el primer trimestre, se registró un incremento no previsto en solicitudes vinculadas a la validación de Fichas Técnicas Estandarizadas de Bienes (FTEB) y a la clasificación de bienes y servicios, impulsado por nuevas dinámicas operativas como el uso de formularios de consulta y procesos de mejora y estandarización, no contemplados en la planificación inicial. En el segundo trimestre, en cambio, la cantidad de solicitudes recibidas fue menor a la proyectada, sin que ello implicara una reducción en la disponibilidad o el desempeño del equipo técnico. En consecuencia, el resultado semestral se explica por la naturaleza reactiva del indicador ante la demanda externa, y no por factores atribuibles a la gestión del Departamento, el cual mantuvo su capacidad plena de respuesta durante todo el período.
2. Financieros:  La desviación financiera no presenta desvíos significativos en este periodo.</t>
  </si>
  <si>
    <t>1. Físicos: Sobre la producción física se programó que para el segundo trimestre se estarían incorporando 18 instituciones en el uso del Sistema Electrónico de Contrataciones Públicas (SECP) para la gestión de contrataciones. Se logró que 24 instituciones se incoporaran  por lo cuál estos resultados representan un logro de 133.33%
2. Financieros: Para el segundo trimestre se programaron gastos ascendentes a RD$30,060,650.08 ejecutándose finalmente RD$25,714,301.23 lo cuál representa una ejecución financiera del 85.54%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</si>
</sst>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0%"/>
    <numFmt numFmtId="167" formatCode="[$-10409]#,##0;\-#,##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1"/>
      <color theme="1"/>
      <name val="Calibri"/>
      <family val="2"/>
      <scheme val="minor"/>
    </font>
    <font>
      <sz val="8"/>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b/>
      <sz val="9"/>
      <name val="Calibri"/>
      <family val="2"/>
    </font>
    <font>
      <sz val="9"/>
      <color indexed="81"/>
      <name val="Tahoma"/>
      <family val="2"/>
    </font>
    <font>
      <b/>
      <sz val="9"/>
      <color indexed="81"/>
      <name val="Tahoma"/>
      <family val="2"/>
    </font>
    <font>
      <b/>
      <i/>
      <sz val="11"/>
      <color theme="4"/>
      <name val="Calibri"/>
      <family val="2"/>
      <scheme val="minor"/>
    </font>
    <font>
      <i/>
      <sz val="11"/>
      <color theme="4"/>
      <name val="Calibri"/>
      <family val="2"/>
      <scheme val="minor"/>
    </font>
    <font>
      <sz val="9"/>
      <name val="Calibri"/>
      <family val="2"/>
    </font>
    <font>
      <sz val="11"/>
      <color theme="1"/>
      <name val="Calibri"/>
      <family val="2"/>
    </font>
    <font>
      <sz val="9"/>
      <color theme="1"/>
      <name val="Calibri"/>
      <family val="2"/>
    </font>
    <font>
      <b/>
      <i/>
      <sz val="11"/>
      <name val="Calibri"/>
      <family val="2"/>
      <scheme val="minor"/>
    </font>
    <font>
      <b/>
      <i/>
      <sz val="11"/>
      <color rgb="FF4472C4"/>
      <name val="Calibri"/>
      <family val="2"/>
      <scheme val="minor"/>
    </font>
    <font>
      <b/>
      <i/>
      <sz val="11"/>
      <color rgb="FFFF0000"/>
      <name val="Calibri"/>
      <family val="2"/>
      <scheme val="minor"/>
    </font>
    <font>
      <i/>
      <sz val="11"/>
      <color rgb="FF4472C4"/>
      <name val="Calibri"/>
      <family val="2"/>
      <scheme val="minor"/>
    </font>
  </fonts>
  <fills count="11">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
      <patternFill patternType="solid">
        <fgColor rgb="FFFFFAEB"/>
        <bgColor indexed="64"/>
      </patternFill>
    </fill>
  </fills>
  <borders count="63">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thin">
        <color theme="0" tint="-0.249977111117893"/>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right style="medium">
        <color theme="0" tint="-0.34998626667073579"/>
      </right>
      <top style="thin">
        <color indexed="64"/>
      </top>
      <bottom style="thin">
        <color indexed="64"/>
      </bottom>
      <diagonal/>
    </border>
    <border>
      <left style="thin">
        <color indexed="64"/>
      </left>
      <right style="medium">
        <color theme="0" tint="-0.34998626667073579"/>
      </right>
      <top style="thin">
        <color indexed="64"/>
      </top>
      <bottom style="thin">
        <color indexed="64"/>
      </bottom>
      <diagonal/>
    </border>
    <border>
      <left style="medium">
        <color theme="0" tint="-0.34998626667073579"/>
      </left>
      <right style="thin">
        <color theme="0" tint="-0.249977111117893"/>
      </right>
      <top style="medium">
        <color indexed="64"/>
      </top>
      <bottom style="thin">
        <color theme="0" tint="-0.249977111117893"/>
      </bottom>
      <diagonal/>
    </border>
    <border>
      <left style="thin">
        <color theme="0" tint="-0.249977111117893"/>
      </left>
      <right style="medium">
        <color theme="0" tint="-0.34998626667073579"/>
      </right>
      <top style="medium">
        <color indexed="64"/>
      </top>
      <bottom style="thin">
        <color theme="0" tint="-0.249977111117893"/>
      </bottom>
      <diagonal/>
    </border>
    <border>
      <left style="medium">
        <color theme="0" tint="-0.34998626667073579"/>
      </left>
      <right style="thin">
        <color theme="0" tint="-0.249977111117893"/>
      </right>
      <top style="thin">
        <color theme="0" tint="-0.249977111117893"/>
      </top>
      <bottom style="thin">
        <color theme="0" tint="-0.249977111117893"/>
      </bottom>
      <diagonal/>
    </border>
    <border>
      <left style="medium">
        <color theme="0" tint="-0.34998626667073579"/>
      </left>
      <right style="thin">
        <color theme="0" tint="-0.249977111117893"/>
      </right>
      <top style="thin">
        <color theme="0" tint="-0.249977111117893"/>
      </top>
      <bottom style="medium">
        <color indexed="64"/>
      </bottom>
      <diagonal/>
    </border>
    <border>
      <left style="thin">
        <color theme="0" tint="-0.249977111117893"/>
      </left>
      <right style="medium">
        <color theme="0" tint="-0.34998626667073579"/>
      </right>
      <top style="thin">
        <color theme="0" tint="-0.249977111117893"/>
      </top>
      <bottom style="medium">
        <color indexed="64"/>
      </bottom>
      <diagonal/>
    </border>
    <border>
      <left style="medium">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theme="0" tint="-0.34998626667073579"/>
      </right>
      <top style="medium">
        <color indexed="64"/>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9">
    <xf numFmtId="0" fontId="0" fillId="0" borderId="0" xfId="0"/>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5" fillId="8" borderId="25" xfId="0" applyFont="1" applyFill="1" applyBorder="1" applyAlignment="1">
      <alignment horizontal="center" vertical="center" wrapText="1" readingOrder="1"/>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10" fillId="6" borderId="19" xfId="0"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23" fillId="9" borderId="0" xfId="0" applyFont="1" applyFill="1" applyAlignment="1" applyProtection="1">
      <alignment vertical="center" wrapText="1"/>
      <protection locked="0"/>
    </xf>
    <xf numFmtId="0" fontId="15" fillId="8" borderId="43" xfId="0" applyFont="1" applyFill="1" applyBorder="1" applyAlignment="1">
      <alignment horizontal="center" vertical="center" wrapText="1" readingOrder="1"/>
    </xf>
    <xf numFmtId="0" fontId="15" fillId="8" borderId="44" xfId="0" applyFont="1" applyFill="1" applyBorder="1" applyAlignment="1">
      <alignment horizontal="center" vertical="center" wrapText="1" readingOrder="1"/>
    </xf>
    <xf numFmtId="0" fontId="9" fillId="0" borderId="41" xfId="0" applyFont="1" applyBorder="1" applyAlignment="1">
      <alignment vertical="center" wrapText="1"/>
    </xf>
    <xf numFmtId="0" fontId="9" fillId="0" borderId="46" xfId="0" applyFont="1" applyBorder="1" applyAlignment="1">
      <alignment vertical="center" wrapText="1"/>
    </xf>
    <xf numFmtId="0" fontId="16" fillId="0" borderId="45"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24" fillId="9" borderId="0" xfId="0" applyFont="1" applyFill="1" applyAlignment="1" applyProtection="1">
      <alignment horizontal="left" vertical="center" wrapText="1"/>
      <protection locked="0"/>
    </xf>
    <xf numFmtId="0" fontId="9" fillId="0" borderId="51" xfId="0" applyFont="1" applyBorder="1" applyAlignment="1" applyProtection="1">
      <alignment vertical="center" wrapText="1"/>
      <protection locked="0"/>
    </xf>
    <xf numFmtId="0" fontId="9" fillId="0" borderId="53" xfId="0" applyFont="1" applyBorder="1" applyAlignment="1" applyProtection="1">
      <alignment vertical="center" wrapText="1"/>
      <protection locked="0"/>
    </xf>
    <xf numFmtId="0" fontId="9" fillId="0" borderId="54" xfId="0" applyFont="1" applyBorder="1" applyAlignment="1" applyProtection="1">
      <alignment vertical="center" wrapText="1"/>
      <protection locked="0"/>
    </xf>
    <xf numFmtId="0" fontId="9" fillId="0" borderId="56" xfId="0" applyFont="1" applyBorder="1" applyAlignment="1" applyProtection="1">
      <alignment vertical="center" wrapText="1"/>
      <protection locked="0"/>
    </xf>
    <xf numFmtId="0" fontId="9" fillId="0" borderId="41" xfId="0" applyFont="1" applyBorder="1" applyAlignment="1" applyProtection="1">
      <alignment vertical="center" wrapText="1"/>
      <protection locked="0"/>
    </xf>
    <xf numFmtId="0" fontId="9" fillId="0" borderId="46" xfId="0" applyFont="1" applyBorder="1" applyAlignment="1" applyProtection="1">
      <alignment vertical="center" wrapText="1"/>
      <protection locked="0"/>
    </xf>
    <xf numFmtId="0" fontId="16" fillId="0" borderId="59" xfId="0" applyFont="1" applyBorder="1" applyAlignment="1" applyProtection="1">
      <alignment vertical="center" wrapText="1"/>
      <protection locked="0"/>
    </xf>
    <xf numFmtId="0" fontId="16" fillId="0" borderId="24" xfId="0" applyFont="1" applyBorder="1" applyAlignment="1" applyProtection="1">
      <alignment vertical="center" wrapText="1"/>
      <protection locked="0"/>
    </xf>
    <xf numFmtId="0" fontId="16" fillId="0" borderId="60" xfId="0" applyFont="1" applyBorder="1" applyAlignment="1" applyProtection="1">
      <alignment vertical="center" wrapText="1"/>
      <protection locked="0"/>
    </xf>
    <xf numFmtId="0" fontId="16" fillId="0" borderId="61" xfId="0" applyFont="1" applyBorder="1" applyAlignment="1" applyProtection="1">
      <alignment vertical="center" wrapText="1"/>
      <protection locked="0"/>
    </xf>
    <xf numFmtId="0" fontId="9" fillId="9" borderId="56" xfId="0" applyFont="1" applyFill="1" applyBorder="1" applyAlignment="1" applyProtection="1">
      <alignment vertical="center" wrapText="1"/>
      <protection locked="0"/>
    </xf>
    <xf numFmtId="0" fontId="9" fillId="9" borderId="41" xfId="0" applyFont="1" applyFill="1" applyBorder="1" applyAlignment="1" applyProtection="1">
      <alignment vertical="center" wrapText="1"/>
      <protection locked="0"/>
    </xf>
    <xf numFmtId="0" fontId="9" fillId="9" borderId="58" xfId="0" applyFont="1" applyFill="1" applyBorder="1" applyAlignment="1" applyProtection="1">
      <alignment vertical="center" wrapText="1"/>
      <protection locked="0"/>
    </xf>
    <xf numFmtId="0" fontId="9" fillId="9" borderId="46" xfId="0" applyFont="1" applyFill="1" applyBorder="1" applyAlignment="1" applyProtection="1">
      <alignment vertical="center" wrapText="1"/>
      <protection locked="0"/>
    </xf>
    <xf numFmtId="1" fontId="16" fillId="9" borderId="26" xfId="0" applyNumberFormat="1" applyFont="1" applyFill="1" applyBorder="1" applyAlignment="1" applyProtection="1">
      <alignment horizontal="center" vertical="center" wrapText="1" readingOrder="1"/>
      <protection locked="0"/>
    </xf>
    <xf numFmtId="0" fontId="0" fillId="0" borderId="0" xfId="0" applyAlignment="1">
      <alignment wrapText="1"/>
    </xf>
    <xf numFmtId="0" fontId="9" fillId="0" borderId="37" xfId="0" applyFont="1" applyBorder="1" applyAlignment="1">
      <alignment vertical="center" wrapText="1"/>
    </xf>
    <xf numFmtId="0" fontId="2" fillId="0" borderId="37" xfId="0" applyFont="1" applyBorder="1" applyAlignment="1">
      <alignment wrapText="1"/>
    </xf>
    <xf numFmtId="0" fontId="11" fillId="0" borderId="0" xfId="0" applyFont="1" applyAlignment="1" applyProtection="1">
      <alignment wrapText="1"/>
      <protection locked="0"/>
    </xf>
    <xf numFmtId="0" fontId="0" fillId="0" borderId="37" xfId="0" applyBorder="1" applyAlignment="1">
      <alignment wrapText="1"/>
    </xf>
    <xf numFmtId="165" fontId="16" fillId="10" borderId="26" xfId="0" applyNumberFormat="1" applyFont="1" applyFill="1" applyBorder="1" applyAlignment="1" applyProtection="1">
      <alignment horizontal="center" vertical="center" wrapText="1" readingOrder="1"/>
      <protection locked="0"/>
    </xf>
    <xf numFmtId="165" fontId="16" fillId="10" borderId="24" xfId="0" applyNumberFormat="1" applyFont="1" applyFill="1" applyBorder="1" applyAlignment="1" applyProtection="1">
      <alignment horizontal="center" vertical="center" wrapText="1" readingOrder="1"/>
      <protection locked="0"/>
    </xf>
    <xf numFmtId="165" fontId="16" fillId="10" borderId="61" xfId="0" applyNumberFormat="1" applyFont="1" applyFill="1" applyBorder="1" applyAlignment="1" applyProtection="1">
      <alignment horizontal="center" vertical="center" wrapText="1" readingOrder="1"/>
      <protection locked="0"/>
    </xf>
    <xf numFmtId="10" fontId="25" fillId="7" borderId="24" xfId="2" applyNumberFormat="1" applyFont="1" applyFill="1" applyBorder="1" applyAlignment="1" applyProtection="1">
      <alignment horizontal="center" vertical="center" wrapText="1" readingOrder="1"/>
      <protection locked="0"/>
    </xf>
    <xf numFmtId="166" fontId="25" fillId="7" borderId="42" xfId="0" applyNumberFormat="1" applyFont="1" applyFill="1" applyBorder="1" applyAlignment="1" applyProtection="1">
      <alignment horizontal="center" vertical="center" wrapText="1" readingOrder="1"/>
      <protection locked="0"/>
    </xf>
    <xf numFmtId="1" fontId="16" fillId="0" borderId="61" xfId="0" applyNumberFormat="1" applyFont="1" applyBorder="1" applyAlignment="1" applyProtection="1">
      <alignment horizontal="center" vertical="center" wrapText="1" readingOrder="1"/>
      <protection locked="0"/>
    </xf>
    <xf numFmtId="1" fontId="16" fillId="0" borderId="26" xfId="0" applyNumberFormat="1" applyFont="1" applyBorder="1" applyAlignment="1" applyProtection="1">
      <alignment horizontal="center" vertical="center" wrapText="1" readingOrder="1"/>
      <protection locked="0"/>
    </xf>
    <xf numFmtId="1" fontId="16" fillId="0" borderId="24" xfId="0" applyNumberFormat="1" applyFont="1" applyBorder="1" applyAlignment="1" applyProtection="1">
      <alignment horizontal="center" vertical="center" wrapText="1" readingOrder="1"/>
      <protection locked="0"/>
    </xf>
    <xf numFmtId="167" fontId="30" fillId="0" borderId="62" xfId="0" applyNumberFormat="1" applyFont="1" applyBorder="1" applyAlignment="1" applyProtection="1">
      <alignment horizontal="center" vertical="center" wrapText="1"/>
      <protection locked="0"/>
    </xf>
    <xf numFmtId="165" fontId="0" fillId="0" borderId="0" xfId="0" applyNumberFormat="1" applyAlignment="1">
      <alignment wrapText="1"/>
    </xf>
    <xf numFmtId="1" fontId="16" fillId="0" borderId="24" xfId="0" applyNumberFormat="1" applyFont="1" applyBorder="1" applyAlignment="1" applyProtection="1">
      <alignment vertical="center" wrapText="1" readingOrder="1"/>
      <protection locked="0"/>
    </xf>
    <xf numFmtId="167" fontId="16" fillId="9" borderId="26" xfId="0" applyNumberFormat="1" applyFont="1" applyFill="1" applyBorder="1" applyAlignment="1" applyProtection="1">
      <alignment horizontal="center" vertical="center" wrapText="1" readingOrder="1"/>
      <protection locked="0"/>
    </xf>
    <xf numFmtId="1" fontId="16" fillId="9" borderId="24" xfId="0" applyNumberFormat="1" applyFont="1" applyFill="1" applyBorder="1" applyAlignment="1" applyProtection="1">
      <alignment horizontal="center" vertical="center" wrapText="1" readingOrder="1"/>
      <protection locked="0"/>
    </xf>
    <xf numFmtId="167" fontId="16" fillId="0" borderId="62" xfId="0" applyNumberFormat="1" applyFont="1" applyBorder="1" applyAlignment="1" applyProtection="1">
      <alignment horizontal="center" vertical="center" wrapText="1"/>
      <protection locked="0"/>
    </xf>
    <xf numFmtId="167" fontId="32" fillId="9" borderId="26" xfId="0" applyNumberFormat="1" applyFont="1" applyFill="1" applyBorder="1" applyAlignment="1" applyProtection="1">
      <alignment horizontal="center" vertical="center" wrapText="1" readingOrder="1"/>
      <protection locked="0"/>
    </xf>
    <xf numFmtId="165" fontId="32" fillId="10" borderId="26" xfId="0" applyNumberFormat="1" applyFont="1" applyFill="1" applyBorder="1" applyAlignment="1" applyProtection="1">
      <alignment horizontal="center" vertical="center" wrapText="1" readingOrder="1"/>
      <protection locked="0"/>
    </xf>
    <xf numFmtId="1" fontId="32" fillId="0" borderId="26" xfId="0" applyNumberFormat="1" applyFont="1" applyBorder="1" applyAlignment="1" applyProtection="1">
      <alignment horizontal="center" vertical="center" wrapText="1" readingOrder="1"/>
      <protection locked="0"/>
    </xf>
    <xf numFmtId="1" fontId="32" fillId="9" borderId="26" xfId="0" applyNumberFormat="1" applyFont="1" applyFill="1" applyBorder="1" applyAlignment="1" applyProtection="1">
      <alignment horizontal="center" vertical="center" wrapText="1" readingOrder="1"/>
      <protection locked="0"/>
    </xf>
    <xf numFmtId="1" fontId="32" fillId="0" borderId="24" xfId="0" applyNumberFormat="1" applyFont="1" applyBorder="1" applyAlignment="1" applyProtection="1">
      <alignment horizontal="center" vertical="center" wrapText="1" readingOrder="1"/>
      <protection locked="0"/>
    </xf>
    <xf numFmtId="165" fontId="32" fillId="10" borderId="24" xfId="0" applyNumberFormat="1" applyFont="1" applyFill="1" applyBorder="1" applyAlignment="1" applyProtection="1">
      <alignment horizontal="center" vertical="center" wrapText="1" readingOrder="1"/>
      <protection locked="0"/>
    </xf>
    <xf numFmtId="1" fontId="32" fillId="9" borderId="24" xfId="0" applyNumberFormat="1" applyFont="1" applyFill="1" applyBorder="1" applyAlignment="1" applyProtection="1">
      <alignment horizontal="center" vertical="center" wrapText="1" readingOrder="1"/>
      <protection locked="0"/>
    </xf>
    <xf numFmtId="167" fontId="16" fillId="0" borderId="26" xfId="0" applyNumberFormat="1" applyFont="1" applyBorder="1" applyAlignment="1" applyProtection="1">
      <alignment horizontal="center" vertical="center" wrapText="1" readingOrder="1"/>
      <protection locked="0"/>
    </xf>
    <xf numFmtId="4" fontId="11" fillId="0" borderId="0" xfId="0" applyNumberFormat="1" applyFont="1" applyAlignment="1" applyProtection="1">
      <alignment wrapText="1"/>
      <protection locked="0"/>
    </xf>
    <xf numFmtId="4" fontId="0" fillId="0" borderId="0" xfId="0" applyNumberFormat="1"/>
    <xf numFmtId="0" fontId="28" fillId="9" borderId="47" xfId="0" applyFont="1" applyFill="1" applyBorder="1" applyAlignment="1" applyProtection="1">
      <alignment horizontal="justify" vertical="center" wrapText="1"/>
      <protection locked="0"/>
    </xf>
    <xf numFmtId="0" fontId="29" fillId="9" borderId="47" xfId="0" applyFont="1" applyFill="1" applyBorder="1" applyAlignment="1" applyProtection="1">
      <alignment horizontal="justify" vertical="center" wrapText="1"/>
      <protection locked="0"/>
    </xf>
    <xf numFmtId="0" fontId="29" fillId="9" borderId="48" xfId="0" applyFont="1" applyFill="1" applyBorder="1" applyAlignment="1" applyProtection="1">
      <alignment horizontal="justify" vertical="center" wrapText="1"/>
      <protection locked="0"/>
    </xf>
    <xf numFmtId="0" fontId="7" fillId="4" borderId="17"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8" xfId="0" applyFont="1" applyFill="1" applyBorder="1" applyAlignment="1">
      <alignment horizontal="left" vertical="center" wrapText="1"/>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0" fillId="0" borderId="27" xfId="0" applyFont="1" applyBorder="1" applyAlignment="1" applyProtection="1">
      <alignment horizontal="left" vertical="top" wrapText="1"/>
      <protection locked="0"/>
    </xf>
    <xf numFmtId="0" fontId="20" fillId="0" borderId="28" xfId="0" applyFont="1" applyBorder="1" applyAlignment="1" applyProtection="1">
      <alignment horizontal="left" vertical="top" wrapText="1"/>
      <protection locked="0"/>
    </xf>
    <xf numFmtId="0" fontId="20" fillId="0" borderId="29" xfId="0" applyFont="1" applyBorder="1" applyAlignment="1" applyProtection="1">
      <alignment horizontal="left" vertical="top" wrapText="1"/>
      <protection locked="0"/>
    </xf>
    <xf numFmtId="0" fontId="18" fillId="0" borderId="0" xfId="0" applyFont="1" applyAlignment="1">
      <alignment horizontal="left" vertical="center" wrapText="1"/>
    </xf>
    <xf numFmtId="0" fontId="34" fillId="9" borderId="24" xfId="0" applyFont="1" applyFill="1" applyBorder="1" applyAlignment="1" applyProtection="1">
      <alignment horizontal="justify" vertical="center" wrapText="1"/>
      <protection locked="0"/>
    </xf>
    <xf numFmtId="0" fontId="33" fillId="9" borderId="24" xfId="0" applyFont="1" applyFill="1" applyBorder="1" applyAlignment="1" applyProtection="1">
      <alignment horizontal="justify" vertical="center" wrapText="1"/>
      <protection locked="0"/>
    </xf>
    <xf numFmtId="0" fontId="33" fillId="9" borderId="42" xfId="0" applyFont="1" applyFill="1" applyBorder="1" applyAlignment="1" applyProtection="1">
      <alignment horizontal="justify" vertical="center" wrapText="1"/>
      <protection locked="0"/>
    </xf>
    <xf numFmtId="0" fontId="8" fillId="5" borderId="37" xfId="0" applyFont="1" applyFill="1" applyBorder="1" applyAlignment="1">
      <alignment horizontal="left" vertical="center" wrapText="1"/>
    </xf>
    <xf numFmtId="0" fontId="8" fillId="5" borderId="3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52" xfId="0" applyFont="1" applyBorder="1" applyAlignment="1" applyProtection="1">
      <alignment horizontal="left" vertical="center" wrapText="1"/>
      <protection locked="0"/>
    </xf>
    <xf numFmtId="0" fontId="28" fillId="9" borderId="24" xfId="0" applyFont="1" applyFill="1" applyBorder="1" applyAlignment="1" applyProtection="1">
      <alignment horizontal="justify" vertical="center" wrapText="1"/>
      <protection locked="0"/>
    </xf>
    <xf numFmtId="0" fontId="28" fillId="9" borderId="42" xfId="0" applyFont="1" applyFill="1" applyBorder="1" applyAlignment="1" applyProtection="1">
      <alignment horizontal="justify" vertical="center" wrapText="1"/>
      <protection locked="0"/>
    </xf>
    <xf numFmtId="0" fontId="22" fillId="9" borderId="31" xfId="0" applyFont="1" applyFill="1" applyBorder="1" applyAlignment="1" applyProtection="1">
      <alignment horizontal="left" vertical="center" wrapText="1"/>
      <protection locked="0"/>
    </xf>
    <xf numFmtId="0" fontId="22" fillId="9" borderId="57" xfId="0" applyFont="1" applyFill="1" applyBorder="1" applyAlignment="1" applyProtection="1">
      <alignment horizontal="left" vertical="center" wrapText="1"/>
      <protection locked="0"/>
    </xf>
    <xf numFmtId="0" fontId="7" fillId="4" borderId="34" xfId="0" applyFont="1" applyFill="1" applyBorder="1" applyAlignment="1">
      <alignment horizontal="left" vertical="center" wrapText="1"/>
    </xf>
    <xf numFmtId="0" fontId="7" fillId="4" borderId="35"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13" fillId="6" borderId="39" xfId="0" applyFont="1" applyFill="1" applyBorder="1" applyAlignment="1">
      <alignment horizontal="center" vertical="center" wrapText="1" readingOrder="1"/>
    </xf>
    <xf numFmtId="0" fontId="13" fillId="6" borderId="22" xfId="0" applyFont="1" applyFill="1" applyBorder="1" applyAlignment="1">
      <alignment horizontal="center" vertical="center" wrapText="1" readingOrder="1"/>
    </xf>
    <xf numFmtId="0" fontId="13" fillId="6" borderId="23" xfId="0" applyFont="1" applyFill="1" applyBorder="1" applyAlignment="1">
      <alignment horizontal="center" vertical="center" wrapText="1" readingOrder="1"/>
    </xf>
    <xf numFmtId="0" fontId="13" fillId="6" borderId="30" xfId="0" applyFont="1" applyFill="1" applyBorder="1" applyAlignment="1">
      <alignment horizontal="center" vertical="center" wrapText="1" readingOrder="1"/>
    </xf>
    <xf numFmtId="0" fontId="13" fillId="6" borderId="40" xfId="0" applyFont="1" applyFill="1" applyBorder="1" applyAlignment="1">
      <alignment horizontal="center" vertical="center" wrapText="1" readingOrder="1"/>
    </xf>
    <xf numFmtId="39" fontId="31" fillId="9" borderId="41" xfId="1" applyNumberFormat="1" applyFont="1" applyFill="1" applyBorder="1" applyAlignment="1" applyProtection="1">
      <alignment horizontal="center" vertical="center" wrapText="1" readingOrder="1"/>
      <protection locked="0"/>
    </xf>
    <xf numFmtId="39" fontId="31" fillId="9" borderId="24" xfId="1" applyNumberFormat="1" applyFont="1" applyFill="1" applyBorder="1" applyAlignment="1" applyProtection="1">
      <alignment horizontal="center" vertical="center" wrapText="1" readingOrder="1"/>
      <protection locked="0"/>
    </xf>
    <xf numFmtId="39" fontId="31" fillId="9" borderId="23" xfId="1" applyNumberFormat="1" applyFont="1" applyFill="1" applyBorder="1" applyAlignment="1" applyProtection="1">
      <alignment horizontal="center" vertical="center" wrapText="1" readingOrder="1"/>
      <protection locked="0"/>
    </xf>
    <xf numFmtId="39" fontId="31" fillId="9" borderId="30" xfId="1" applyNumberFormat="1" applyFont="1" applyFill="1" applyBorder="1" applyAlignment="1" applyProtection="1">
      <alignment horizontal="center" vertical="center" wrapText="1" readingOrder="1"/>
      <protection locked="0"/>
    </xf>
    <xf numFmtId="39" fontId="31" fillId="9" borderId="22" xfId="1" applyNumberFormat="1" applyFont="1" applyFill="1" applyBorder="1" applyAlignment="1" applyProtection="1">
      <alignment horizontal="center" vertical="center" wrapText="1" readingOrder="1"/>
      <protection locked="0"/>
    </xf>
    <xf numFmtId="39" fontId="31" fillId="9" borderId="23" xfId="1" applyNumberFormat="1" applyFont="1" applyFill="1" applyBorder="1" applyAlignment="1" applyProtection="1">
      <alignment horizontal="center" vertical="top" wrapText="1" readingOrder="1"/>
      <protection locked="0"/>
    </xf>
    <xf numFmtId="39" fontId="31" fillId="9" borderId="30" xfId="1" applyNumberFormat="1" applyFont="1" applyFill="1" applyBorder="1" applyAlignment="1" applyProtection="1">
      <alignment horizontal="center" vertical="top" wrapText="1" readingOrder="1"/>
      <protection locked="0"/>
    </xf>
    <xf numFmtId="39" fontId="31" fillId="9" borderId="22" xfId="1" applyNumberFormat="1" applyFont="1" applyFill="1" applyBorder="1" applyAlignment="1" applyProtection="1">
      <alignment horizontal="center" vertical="top" wrapText="1" readingOrder="1"/>
      <protection locked="0"/>
    </xf>
    <xf numFmtId="10" fontId="31" fillId="7" borderId="24" xfId="2" applyNumberFormat="1" applyFont="1" applyFill="1" applyBorder="1" applyAlignment="1" applyProtection="1">
      <alignment horizontal="center" vertical="center" wrapText="1" readingOrder="1"/>
    </xf>
    <xf numFmtId="10" fontId="31" fillId="7" borderId="42" xfId="2" applyNumberFormat="1" applyFont="1" applyFill="1" applyBorder="1" applyAlignment="1" applyProtection="1">
      <alignment horizontal="center" vertical="center" wrapText="1" readingOrder="1"/>
    </xf>
    <xf numFmtId="0" fontId="14" fillId="8" borderId="24" xfId="0" applyFont="1" applyFill="1" applyBorder="1" applyAlignment="1">
      <alignment horizontal="center" vertical="center" wrapText="1" readingOrder="1"/>
    </xf>
    <xf numFmtId="0" fontId="11" fillId="6" borderId="24" xfId="0" applyFont="1" applyFill="1" applyBorder="1" applyAlignment="1">
      <alignment vertical="top" wrapText="1"/>
    </xf>
    <xf numFmtId="0" fontId="11" fillId="6" borderId="42" xfId="0" applyFont="1" applyFill="1" applyBorder="1" applyAlignment="1">
      <alignment vertical="top" wrapText="1"/>
    </xf>
    <xf numFmtId="0" fontId="20" fillId="0" borderId="0" xfId="0" applyFont="1" applyAlignment="1" applyProtection="1">
      <alignment horizontal="left" vertical="center" wrapText="1"/>
      <protection locked="0"/>
    </xf>
    <xf numFmtId="0" fontId="20" fillId="0" borderId="38" xfId="0" applyFont="1" applyBorder="1" applyAlignment="1" applyProtection="1">
      <alignment horizontal="left" vertical="center" wrapText="1"/>
      <protection locked="0"/>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10" fillId="6" borderId="21"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20" fillId="0" borderId="24"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47" xfId="0" applyFont="1" applyBorder="1" applyAlignment="1" applyProtection="1">
      <alignment horizontal="left" vertical="center" wrapText="1"/>
      <protection locked="0"/>
    </xf>
    <xf numFmtId="0" fontId="20" fillId="0" borderId="48" xfId="0" applyFont="1" applyBorder="1" applyAlignment="1" applyProtection="1">
      <alignment horizontal="left" vertical="center" wrapText="1"/>
      <protection locked="0"/>
    </xf>
    <xf numFmtId="49" fontId="10" fillId="0" borderId="19" xfId="0" quotePrefix="1" applyNumberFormat="1" applyFont="1" applyBorder="1" applyAlignment="1" applyProtection="1">
      <alignment horizontal="center" vertical="center" wrapText="1"/>
      <protection locked="0"/>
    </xf>
    <xf numFmtId="49" fontId="10" fillId="0" borderId="20" xfId="0" quotePrefix="1" applyNumberFormat="1" applyFont="1" applyBorder="1" applyAlignment="1" applyProtection="1">
      <alignment horizontal="center" vertical="center" wrapText="1"/>
      <protection locked="0"/>
    </xf>
    <xf numFmtId="49" fontId="10" fillId="0" borderId="49" xfId="0" quotePrefix="1" applyNumberFormat="1"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0" xfId="0" applyAlignment="1">
      <alignment horizontal="center" wrapText="1"/>
    </xf>
    <xf numFmtId="0" fontId="0" fillId="0" borderId="16" xfId="0" applyBorder="1" applyAlignment="1">
      <alignment horizontal="center" wrapText="1"/>
    </xf>
    <xf numFmtId="0" fontId="0" fillId="3" borderId="17" xfId="0" applyFill="1" applyBorder="1" applyAlignment="1">
      <alignment horizontal="center" wrapText="1"/>
    </xf>
    <xf numFmtId="0" fontId="0" fillId="3" borderId="0" xfId="0" applyFill="1" applyAlignment="1">
      <alignment horizontal="center" wrapText="1"/>
    </xf>
    <xf numFmtId="0" fontId="0" fillId="3" borderId="18" xfId="0" applyFill="1" applyBorder="1" applyAlignment="1">
      <alignment horizontal="center" wrapText="1"/>
    </xf>
    <xf numFmtId="0" fontId="28" fillId="9" borderId="24" xfId="0" applyFont="1" applyFill="1" applyBorder="1" applyAlignment="1" applyProtection="1">
      <alignment horizontal="left" vertical="center" wrapText="1"/>
      <protection locked="0"/>
    </xf>
    <xf numFmtId="0" fontId="24" fillId="9" borderId="24" xfId="0" applyFont="1" applyFill="1" applyBorder="1" applyAlignment="1" applyProtection="1">
      <alignment horizontal="left" vertical="center" wrapText="1"/>
      <protection locked="0"/>
    </xf>
    <xf numFmtId="0" fontId="24" fillId="9" borderId="42" xfId="0" applyFont="1" applyFill="1" applyBorder="1" applyAlignment="1" applyProtection="1">
      <alignment horizontal="left" vertical="center" wrapText="1"/>
      <protection locked="0"/>
    </xf>
    <xf numFmtId="0" fontId="29" fillId="9" borderId="24" xfId="0" applyFont="1" applyFill="1" applyBorder="1" applyAlignment="1" applyProtection="1">
      <alignment horizontal="left" vertical="center" wrapText="1"/>
      <protection locked="0"/>
    </xf>
    <xf numFmtId="0" fontId="29" fillId="9" borderId="33" xfId="0" applyFont="1" applyFill="1" applyBorder="1" applyAlignment="1" applyProtection="1">
      <alignment horizontal="left" vertical="center" wrapText="1"/>
      <protection locked="0"/>
    </xf>
    <xf numFmtId="0" fontId="29" fillId="9" borderId="55" xfId="0" applyFont="1" applyFill="1" applyBorder="1" applyAlignment="1" applyProtection="1">
      <alignment horizontal="left" vertical="center" wrapText="1"/>
      <protection locked="0"/>
    </xf>
    <xf numFmtId="0" fontId="34" fillId="9" borderId="24" xfId="0" applyFont="1" applyFill="1" applyBorder="1" applyAlignment="1" applyProtection="1">
      <alignment horizontal="left" vertical="center" wrapText="1"/>
      <protection locked="0"/>
    </xf>
    <xf numFmtId="0" fontId="33" fillId="9" borderId="24" xfId="0" applyFont="1" applyFill="1" applyBorder="1" applyAlignment="1" applyProtection="1">
      <alignment horizontal="left" vertical="center" wrapText="1"/>
      <protection locked="0"/>
    </xf>
    <xf numFmtId="0" fontId="33" fillId="9" borderId="42" xfId="0" applyFont="1" applyFill="1" applyBorder="1" applyAlignment="1" applyProtection="1">
      <alignment horizontal="left" vertical="center" wrapText="1"/>
      <protection locked="0"/>
    </xf>
    <xf numFmtId="0" fontId="36" fillId="9" borderId="24" xfId="0" applyFont="1" applyFill="1" applyBorder="1" applyAlignment="1" applyProtection="1">
      <alignment horizontal="left" vertical="center" wrapText="1"/>
      <protection locked="0"/>
    </xf>
    <xf numFmtId="39" fontId="11" fillId="0" borderId="41"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39" fontId="11" fillId="0" borderId="23" xfId="1" applyNumberFormat="1" applyFont="1" applyFill="1" applyBorder="1" applyAlignment="1" applyProtection="1">
      <alignment horizontal="center" vertical="center" wrapText="1" readingOrder="1"/>
      <protection locked="0"/>
    </xf>
    <xf numFmtId="39" fontId="11" fillId="0" borderId="30" xfId="1" applyNumberFormat="1" applyFont="1" applyFill="1" applyBorder="1" applyAlignment="1" applyProtection="1">
      <alignment horizontal="center" vertical="center" wrapText="1" readingOrder="1"/>
      <protection locked="0"/>
    </xf>
    <xf numFmtId="39" fontId="11" fillId="0" borderId="22" xfId="1" applyNumberFormat="1" applyFont="1" applyFill="1" applyBorder="1" applyAlignment="1" applyProtection="1">
      <alignment horizontal="center" vertical="center" wrapText="1" readingOrder="1"/>
      <protection locked="0"/>
    </xf>
    <xf numFmtId="39" fontId="11" fillId="0" borderId="23" xfId="1" applyNumberFormat="1" applyFont="1" applyFill="1" applyBorder="1" applyAlignment="1" applyProtection="1">
      <alignment horizontal="center" vertical="top" wrapText="1" readingOrder="1"/>
      <protection locked="0"/>
    </xf>
    <xf numFmtId="39" fontId="11" fillId="0" borderId="30" xfId="1" applyNumberFormat="1" applyFont="1" applyFill="1" applyBorder="1" applyAlignment="1" applyProtection="1">
      <alignment horizontal="center" vertical="top" wrapText="1" readingOrder="1"/>
      <protection locked="0"/>
    </xf>
    <xf numFmtId="39" fontId="11" fillId="0" borderId="22" xfId="1" applyNumberFormat="1" applyFont="1" applyFill="1" applyBorder="1" applyAlignment="1" applyProtection="1">
      <alignment horizontal="center" vertical="top" wrapText="1" readingOrder="1"/>
      <protection locked="0"/>
    </xf>
    <xf numFmtId="10" fontId="11" fillId="0" borderId="24" xfId="2" applyNumberFormat="1" applyFont="1" applyFill="1" applyBorder="1" applyAlignment="1" applyProtection="1">
      <alignment horizontal="center" vertical="center" wrapText="1" readingOrder="1"/>
    </xf>
    <xf numFmtId="10" fontId="11" fillId="0" borderId="42" xfId="2" applyNumberFormat="1" applyFont="1" applyFill="1" applyBorder="1" applyAlignment="1" applyProtection="1">
      <alignment horizontal="center" vertical="center" wrapText="1" readingOrder="1"/>
    </xf>
    <xf numFmtId="39" fontId="11" fillId="9" borderId="41" xfId="1" applyNumberFormat="1" applyFont="1" applyFill="1" applyBorder="1" applyAlignment="1" applyProtection="1">
      <alignment horizontal="center" vertical="center" wrapText="1" readingOrder="1"/>
      <protection locked="0"/>
    </xf>
    <xf numFmtId="39" fontId="11" fillId="9" borderId="24" xfId="1" applyNumberFormat="1" applyFont="1" applyFill="1" applyBorder="1" applyAlignment="1" applyProtection="1">
      <alignment horizontal="center" vertical="center" wrapText="1" readingOrder="1"/>
      <protection locked="0"/>
    </xf>
    <xf numFmtId="10" fontId="11" fillId="7" borderId="24" xfId="2" applyNumberFormat="1" applyFont="1" applyFill="1" applyBorder="1" applyAlignment="1" applyProtection="1">
      <alignment horizontal="center" vertical="center" wrapText="1" readingOrder="1"/>
    </xf>
    <xf numFmtId="10" fontId="11" fillId="7" borderId="42" xfId="2" applyNumberFormat="1" applyFont="1" applyFill="1" applyBorder="1" applyAlignment="1" applyProtection="1">
      <alignment horizontal="center" vertical="center" wrapText="1" readingOrder="1"/>
    </xf>
    <xf numFmtId="39" fontId="11" fillId="9" borderId="23" xfId="1" applyNumberFormat="1" applyFont="1" applyFill="1" applyBorder="1" applyAlignment="1" applyProtection="1">
      <alignment horizontal="center" vertical="center" wrapText="1" readingOrder="1"/>
      <protection locked="0"/>
    </xf>
    <xf numFmtId="39" fontId="11" fillId="9" borderId="30" xfId="1" applyNumberFormat="1" applyFont="1" applyFill="1" applyBorder="1" applyAlignment="1" applyProtection="1">
      <alignment horizontal="center" vertical="center" wrapText="1" readingOrder="1"/>
      <protection locked="0"/>
    </xf>
    <xf numFmtId="39" fontId="11" fillId="9" borderId="22" xfId="1" applyNumberFormat="1" applyFont="1" applyFill="1" applyBorder="1" applyAlignment="1" applyProtection="1">
      <alignment horizontal="center" vertical="center" wrapText="1" readingOrder="1"/>
      <protection locked="0"/>
    </xf>
    <xf numFmtId="39" fontId="11" fillId="9" borderId="23" xfId="1" applyNumberFormat="1" applyFont="1" applyFill="1" applyBorder="1" applyAlignment="1" applyProtection="1">
      <alignment horizontal="center" vertical="top" wrapText="1" readingOrder="1"/>
      <protection locked="0"/>
    </xf>
    <xf numFmtId="39" fontId="11" fillId="9" borderId="30" xfId="1" applyNumberFormat="1" applyFont="1" applyFill="1" applyBorder="1" applyAlignment="1" applyProtection="1">
      <alignment horizontal="center" vertical="top" wrapText="1" readingOrder="1"/>
      <protection locked="0"/>
    </xf>
    <xf numFmtId="39" fontId="11" fillId="9" borderId="22" xfId="1" applyNumberFormat="1" applyFont="1" applyFill="1" applyBorder="1" applyAlignment="1" applyProtection="1">
      <alignment horizontal="center" vertical="top" wrapText="1" readingOrder="1"/>
      <protection locked="0"/>
    </xf>
    <xf numFmtId="0" fontId="29" fillId="9" borderId="33" xfId="0" applyFont="1" applyFill="1" applyBorder="1" applyAlignment="1" applyProtection="1">
      <alignment horizontal="justify" vertical="center" wrapText="1"/>
      <protection locked="0"/>
    </xf>
    <xf numFmtId="0" fontId="29" fillId="9" borderId="55" xfId="0" applyFont="1" applyFill="1" applyBorder="1" applyAlignment="1" applyProtection="1">
      <alignment horizontal="justify" vertical="center" wrapText="1"/>
      <protection locked="0"/>
    </xf>
  </cellXfs>
  <cellStyles count="3">
    <cellStyle name="Millares" xfId="1" builtinId="3"/>
    <cellStyle name="Normal" xfId="0" builtinId="0"/>
    <cellStyle name="Porcentaje" xfId="2" builtinId="5"/>
  </cellStyles>
  <dxfs count="105">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C50C9E16-532A-4D3E-B236-434EC28024F5}"/>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44580948-DA8F-4421-9436-2AED9B2388DB}"/>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8ADB5370-E568-406C-A88E-0EE4ADD942F9}"/>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D0B1A646-2B00-47F6-8CF9-6BA47415F1C3}"/>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FA4F6B4A-1B7D-48EB-83B8-51421E82D710}"/>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D97F67FC-B39E-4E2F-BFF6-E78EB73DCDB7}"/>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C4A695D1-E4EF-416B-8555-DA98DF52504F}"/>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6EF6E25B-627D-4769-9B3B-B9FA0DCA2C19}"/>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D04758DC-B7FF-4D14-BF4A-F557BAC5788A}"/>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Koneal" id="{A3F7C621-8774-4DD9-9140-FCECBFCB99DF}" userId="Koneal"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9C2899-C188-46D3-A846-89223254D47E}" name="Tabla13569" displayName="Tabla13569" ref="A28:J31" totalsRowShown="0" headerRowDxfId="89" dataDxfId="87" headerRowBorderDxfId="88" tableBorderDxfId="86" totalsRowBorderDxfId="85">
  <tableColumns count="10">
    <tableColumn id="1" xr3:uid="{D2C39782-1773-4827-9FF0-FE516BD3F83B}" name="Producto" dataDxfId="84"/>
    <tableColumn id="2" xr3:uid="{F71E8011-1E8A-493B-90D9-B1592D65C6E2}" name="Indicador" dataDxfId="83"/>
    <tableColumn id="3" xr3:uid="{988EDE58-7E55-46BA-A82A-FB95CEF42EE8}" name="Física_x000a_(A)" dataDxfId="82"/>
    <tableColumn id="4" xr3:uid="{AA17DE13-5FA1-44A3-8703-DEECC3CA14F2}" name="Financiera_x000a_(B)" dataDxfId="81"/>
    <tableColumn id="9" xr3:uid="{F408492E-EA62-4D24-9391-C7944DC9E792}" name="Física_x000a_(C)" dataDxfId="80"/>
    <tableColumn id="10" xr3:uid="{F1E4F905-9AB2-48F8-921B-824B34AFBD9D}" name="Financiera_x000a_(D)" dataDxfId="79"/>
    <tableColumn id="5" xr3:uid="{1D68846B-7CE9-43B7-A464-345160374484}" name="Física _x000a_(E)" dataDxfId="78"/>
    <tableColumn id="6" xr3:uid="{8C6FF10F-C654-40D8-8828-235D8FC28C9F}" name="Financiera _x000a_ (F)" dataDxfId="77"/>
    <tableColumn id="7" xr3:uid="{859AC4D2-35A5-46C1-8225-02C4FBE46025}" name="Física _x000a_(%)_x000a_ G=E/C" dataDxfId="76">
      <calculatedColumnFormula>G29/E29</calculatedColumnFormula>
    </tableColumn>
    <tableColumn id="8" xr3:uid="{F2E39AEA-EC42-4297-9E54-613BC7DEBB70}" name="Financiero _x000a_(%) _x000a_H=F/D" dataDxfId="75">
      <calculatedColumnFormula>H29/F29</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0D0E428-3F12-42B5-ADD4-CE6EC473CAEC}" name="Tabla135697" displayName="Tabla135697" ref="A28:J31" totalsRowShown="0" headerRowDxfId="104" dataDxfId="102" headerRowBorderDxfId="103" tableBorderDxfId="101" totalsRowBorderDxfId="100">
  <tableColumns count="10">
    <tableColumn id="1" xr3:uid="{9DA545E0-DD55-45C6-88E0-1D6B78E3D5F0}" name="Producto" dataDxfId="99"/>
    <tableColumn id="2" xr3:uid="{F1EAA15E-CA35-44E3-BD62-7B1DEBD58FD6}" name="Indicador" dataDxfId="98"/>
    <tableColumn id="3" xr3:uid="{29240661-BB07-4AB0-8DA5-2A952527AA01}" name="Física_x000a_(A)" dataDxfId="97"/>
    <tableColumn id="4" xr3:uid="{F1020474-AC02-4B65-963E-3A1780DCA0C8}" name="Financiera_x000a_(B)" dataDxfId="96"/>
    <tableColumn id="9" xr3:uid="{FAF53FCF-4E33-404A-AF36-BEEFCADA1F5D}" name="Física_x000a_(C)" dataDxfId="95"/>
    <tableColumn id="10" xr3:uid="{34627143-6A2C-4C09-B4B0-4B2E62B8DBB7}" name="Financiera_x000a_(D)" dataDxfId="94"/>
    <tableColumn id="5" xr3:uid="{34E7F3FC-1DCC-4C38-AD11-ABC4D003CB97}" name="Física _x000a_(E)" dataDxfId="93"/>
    <tableColumn id="6" xr3:uid="{923773F7-D645-4777-93BE-63471485ECD4}" name="Financiera _x000a_ (F)" dataDxfId="92"/>
    <tableColumn id="7" xr3:uid="{7F8DB9C6-E7E9-43BA-B2D7-6A53B9A87D09}" name="Física _x000a_(%)_x000a_ G=E/C" dataDxfId="91">
      <calculatedColumnFormula>G29/E29</calculatedColumnFormula>
    </tableColumn>
    <tableColumn id="8" xr3:uid="{DA575B92-43CE-4CE9-AAD7-D529E16A3F1C}" name="Financiero _x000a_(%) _x000a_H=F/D" dataDxfId="90">
      <calculatedColumnFormula>H29/F29</calculatedColumnFormula>
    </tableColumn>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B677CB-E926-496F-B422-AB4ED64AE971}" name="Tabla1356975" displayName="Tabla1356975" ref="A28:J31" totalsRowShown="0" headerRowDxfId="74" dataDxfId="72" headerRowBorderDxfId="73" tableBorderDxfId="71" totalsRowBorderDxfId="70">
  <tableColumns count="10">
    <tableColumn id="1" xr3:uid="{47EA7329-A930-48FB-A148-2D4A3A803920}" name="Producto" dataDxfId="69"/>
    <tableColumn id="2" xr3:uid="{A547838F-A7B2-4F69-9154-822FD71E900C}" name="Indicador" dataDxfId="68"/>
    <tableColumn id="3" xr3:uid="{92125657-3CE9-4900-96B5-D4223833E8C0}" name="Física_x000a_(A)" dataDxfId="67"/>
    <tableColumn id="4" xr3:uid="{6A89E78D-F217-4798-AB20-A325D70E9E09}" name="Financiera_x000a_(B)" dataDxfId="66"/>
    <tableColumn id="9" xr3:uid="{283A9477-34B4-46B6-BE73-F576B4A043DF}" name="Física_x000a_(C)" dataDxfId="65">
      <calculatedColumnFormula>Tabla13569[[#This Row],[Física
(C)]]+Tabla135697[[#This Row],[Física
(C)]]</calculatedColumnFormula>
    </tableColumn>
    <tableColumn id="10" xr3:uid="{6B23A663-4CE3-4969-B47F-1B4DEDA53F8F}" name="Financiera_x000a_(D)" dataDxfId="64">
      <calculatedColumnFormula>Tabla13569[[#This Row],[Financiera
(D)]]+Tabla135697[[#This Row],[Financiera
(D)]]</calculatedColumnFormula>
    </tableColumn>
    <tableColumn id="5" xr3:uid="{BAEA82B2-637A-4BDB-93A4-791391C71D6D}" name="Física _x000a_(E)" dataDxfId="63">
      <calculatedColumnFormula>Tabla13569[[#This Row],[Física 
(E)]]+Tabla135697[[#This Row],[Física 
(E)]]</calculatedColumnFormula>
    </tableColumn>
    <tableColumn id="6" xr3:uid="{499898E4-DF7A-4477-AB83-99969BA620E6}" name="Financiera _x000a_ (F)" dataDxfId="62">
      <calculatedColumnFormula>Tabla13569[[#This Row],[Financiera 
 (F)]]+Tabla135697[[#This Row],[Financiera 
 (F)]]</calculatedColumnFormula>
    </tableColumn>
    <tableColumn id="7" xr3:uid="{CDCB4484-F203-42D1-AC56-A578AA8B9BDB}" name="Física _x000a_(%)_x000a_ G=E/C" dataDxfId="61">
      <calculatedColumnFormula>G29/E29</calculatedColumnFormula>
    </tableColumn>
    <tableColumn id="8" xr3:uid="{7320A968-AFF3-411F-A30C-7F60662FC508}" name="Financiero _x000a_(%) _x000a_H=F/D" dataDxfId="60">
      <calculatedColumnFormula>H29/F29</calculatedColumnFormula>
    </tableColumn>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4ECE8A-B519-45AE-9085-C4870434D3C6}" name="Tabla13" displayName="Tabla13" ref="A28:J33" totalsRowShown="0" headerRowDxfId="59" dataDxfId="57" headerRowBorderDxfId="58" tableBorderDxfId="56" totalsRowBorderDxfId="55">
  <tableColumns count="10">
    <tableColumn id="1" xr3:uid="{F0FDA324-5ECF-45F1-94E4-B42745609335}" name="Producto" dataDxfId="54"/>
    <tableColumn id="2" xr3:uid="{EA0EDDF8-4BC8-42C9-9303-767ED9377F75}" name="Indicador" dataDxfId="53"/>
    <tableColumn id="3" xr3:uid="{7867ED3B-9964-489A-8992-D011E9F3592E}" name="Física_x000a_(A)" dataDxfId="52"/>
    <tableColumn id="4" xr3:uid="{18C54EA4-A2F8-4A5A-AD95-9AAA7E902FE3}" name="Financiera_x000a_(B)" dataDxfId="51"/>
    <tableColumn id="9" xr3:uid="{3B8824AD-B710-4A05-9941-E34D4481748D}" name="Física_x000a_(C)" dataDxfId="50"/>
    <tableColumn id="10" xr3:uid="{9CB8336D-D726-4948-B183-BB0B4CF294FB}" name="Financiera_x000a_(D)" dataDxfId="49"/>
    <tableColumn id="5" xr3:uid="{44ED9951-1EBB-4013-A20D-4DBCB7CBAD91}" name="Física _x000a_(E)" dataDxfId="48"/>
    <tableColumn id="6" xr3:uid="{221BDEE3-6519-4E74-899F-8B13F02A1C76}" name="Financiera _x000a_ (F)" dataDxfId="47"/>
    <tableColumn id="7" xr3:uid="{7DDDC4C1-1268-4212-A45E-092E8212E940}" name="Física _x000a_(%)_x000a_ G=E/C" dataDxfId="46">
      <calculatedColumnFormula>Tabla13[[#This Row],[Física 
(E)]]/Tabla13[[#This Row],[Física
(C)]]</calculatedColumnFormula>
    </tableColumn>
    <tableColumn id="8" xr3:uid="{3EA5770D-1B0C-4A66-A877-133CCB485407}" name="Financiero _x000a_(%) _x000a_H=F/D" dataDxfId="45">
      <calculatedColumnFormula>Tabla13[[#This Row],[Financiera 
 (F)]]/Tabla13[[#This Row],[Financiera
(D)]]</calculatedColumnFormula>
    </tableColumn>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8:J33" totalsRowShown="0" headerRowDxfId="44" dataDxfId="42" headerRowBorderDxfId="43" tableBorderDxfId="41" totalsRowBorderDxfId="40">
  <tableColumns count="10">
    <tableColumn id="1" xr3:uid="{00000000-0010-0000-0000-000001000000}" name="Producto" dataDxfId="39"/>
    <tableColumn id="2" xr3:uid="{00000000-0010-0000-0000-000002000000}" name="Indicador" dataDxfId="38"/>
    <tableColumn id="3" xr3:uid="{00000000-0010-0000-0000-000003000000}" name="Física_x000a_(A)" dataDxfId="37"/>
    <tableColumn id="4" xr3:uid="{00000000-0010-0000-0000-000004000000}" name="Financiera_x000a_(B)" dataDxfId="36"/>
    <tableColumn id="9" xr3:uid="{00000000-0010-0000-0000-000009000000}" name="Física_x000a_(C)" dataDxfId="35"/>
    <tableColumn id="10" xr3:uid="{00000000-0010-0000-0000-00000A000000}" name="Financiera_x000a_(D)" dataDxfId="34"/>
    <tableColumn id="5" xr3:uid="{00000000-0010-0000-0000-000005000000}" name="Física _x000a_(E)" dataDxfId="33"/>
    <tableColumn id="6" xr3:uid="{00000000-0010-0000-0000-000006000000}" name="Financiera _x000a_ (F)" dataDxfId="32"/>
    <tableColumn id="7" xr3:uid="{00000000-0010-0000-0000-000007000000}" name="Física _x000a_(%)_x000a_ G=E/C" dataDxfId="31">
      <calculatedColumnFormula>Tabla1[[#This Row],[Física 
(E)]]/Tabla1[[#This Row],[Física
(C)]]</calculatedColumnFormula>
    </tableColumn>
    <tableColumn id="8" xr3:uid="{00000000-0010-0000-0000-000008000000}" name="Financiero _x000a_(%) _x000a_H=F/D" dataDxfId="30">
      <calculatedColumnFormula>Tabla1[[#This Row],[Financiera 
 (F)]]/Tabla1[[#This Row],[Financiera
(D)]]</calculatedColumnFormula>
    </tableColumn>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B31319-BEB4-484C-AA18-13B6A1420875}" name="Tabla14" displayName="Tabla14" ref="A28:J33" totalsRowShown="0" headerRowDxfId="29" dataDxfId="27" headerRowBorderDxfId="28" tableBorderDxfId="26" totalsRowBorderDxfId="25">
  <tableColumns count="10">
    <tableColumn id="1" xr3:uid="{5B6EA9AA-0A21-4657-8079-E1FD80524668}" name="Producto" dataDxfId="24"/>
    <tableColumn id="2" xr3:uid="{F645A36D-E8BD-4FE1-A446-13FD3B178182}" name="Indicador" dataDxfId="23"/>
    <tableColumn id="3" xr3:uid="{1A330E74-72C6-42F1-910D-FE99BCCE1342}" name="Física_x000a_(A)" dataDxfId="22">
      <calculatedColumnFormula>Tabla1[[#This Row],[Física
(A)]]</calculatedColumnFormula>
    </tableColumn>
    <tableColumn id="4" xr3:uid="{E689ACC8-57EC-4FE5-BC63-C720D514073F}" name="Financiera_x000a_(B)" dataDxfId="21">
      <calculatedColumnFormula>Tabla1[[#This Row],[Financiera
(B)]]</calculatedColumnFormula>
    </tableColumn>
    <tableColumn id="9" xr3:uid="{C2848FCA-5FA0-4C46-A704-F188DE083B95}" name="Física_x000a_(C)" dataDxfId="20">
      <calculatedColumnFormula>Tabla13[[#This Row],[Física
(C)]]+Tabla1[[#This Row],[Física
(C)]]</calculatedColumnFormula>
    </tableColumn>
    <tableColumn id="10" xr3:uid="{68FB2C66-9A2E-4538-834E-1E76B69703E0}" name="Financiera_x000a_(D)" dataDxfId="19">
      <calculatedColumnFormula>SUM(Tabla13[[#This Row],[Financiera
(D)]]+Tabla1[[#This Row],[Financiera
(D)]])</calculatedColumnFormula>
    </tableColumn>
    <tableColumn id="5" xr3:uid="{118B5B67-6B02-49EB-83F0-2464EB5A349A}" name="Física _x000a_(E)" dataDxfId="18">
      <calculatedColumnFormula>SUM(Tabla13[[#This Row],[Física 
(E)]]+Tabla1[[#This Row],[Física 
(E)]])</calculatedColumnFormula>
    </tableColumn>
    <tableColumn id="6" xr3:uid="{9C139C0D-227F-496A-9E0D-98F32A3945B0}" name="Financiera _x000a_ (F)" dataDxfId="17">
      <calculatedColumnFormula>SUM(Tabla13[[#This Row],[Financiera 
 (F)]]+Tabla1[[#This Row],[Financiera 
 (F)]])</calculatedColumnFormula>
    </tableColumn>
    <tableColumn id="7" xr3:uid="{0DC835E8-E7D1-4BA6-A8F6-703303357E10}" name="Física _x000a_(%)_x000a_ G=E/C" dataDxfId="16">
      <calculatedColumnFormula>Tabla14[[#This Row],[Física 
(E)]]/Tabla14[[#This Row],[Física
(C)]]</calculatedColumnFormula>
    </tableColumn>
    <tableColumn id="8" xr3:uid="{6A3B0DF8-664F-442D-98AE-6E364C453D5C}" name="Financiero _x000a_(%) _x000a_H=F/D" dataDxfId="15">
      <calculatedColumnFormula>Tabla14[[#This Row],[Financiera 
 (F)]]/Tabla14[[#This Row],[Financiera
(D)]]</calculatedColumnFormula>
    </tableColumn>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A0FD2B8-0ADB-4C62-B145-37390E095EAB}" name="Tabla148" displayName="Tabla148" ref="A28:J33" totalsRowShown="0" headerRowDxfId="14" dataDxfId="12" headerRowBorderDxfId="13" tableBorderDxfId="11" totalsRowBorderDxfId="10">
  <tableColumns count="10">
    <tableColumn id="1" xr3:uid="{0AFDBD4A-8EE9-494B-9273-7146912917CD}" name="Producto" dataDxfId="9"/>
    <tableColumn id="2" xr3:uid="{999E3E33-F81D-4456-B7CB-272AAE6C200E}" name="Indicador" dataDxfId="8"/>
    <tableColumn id="3" xr3:uid="{B41EB663-6C07-4599-9745-EB7111C8D34F}" name="Física_x000a_(A)" dataDxfId="7">
      <calculatedColumnFormula>Tabla14[[#This Row],[Física
(A)]]</calculatedColumnFormula>
    </tableColumn>
    <tableColumn id="4" xr3:uid="{0E886546-0849-42EB-ABD2-40A4A1FF172C}" name="Financiera_x000a_(B)" dataDxfId="6">
      <calculatedColumnFormula>Tabla14[[#This Row],[Financiera
(B)]]</calculatedColumnFormula>
    </tableColumn>
    <tableColumn id="9" xr3:uid="{8C0E22C2-C430-4D42-807B-11A00A5715D2}" name="Física_x000a_(C)" dataDxfId="5">
      <calculatedColumnFormula>#REF!+Tabla14[[#This Row],[Física
(C)]]</calculatedColumnFormula>
    </tableColumn>
    <tableColumn id="10" xr3:uid="{62797028-34B6-4EC9-B4B8-C071475B2A04}" name="Financiera_x000a_(D)" dataDxfId="4">
      <calculatedColumnFormula>SUM(#REF!+Tabla14[[#This Row],[Financiera
(D)]])</calculatedColumnFormula>
    </tableColumn>
    <tableColumn id="5" xr3:uid="{32D2BCF2-C490-4970-8591-6EED516B0D61}" name="Física _x000a_(E)" dataDxfId="3">
      <calculatedColumnFormula>SUM(#REF!+Tabla14[[#This Row],[Física 
(E)]])</calculatedColumnFormula>
    </tableColumn>
    <tableColumn id="6" xr3:uid="{82F60B97-A80A-4EEB-B33A-213CF00C0E4C}" name="Financiera _x000a_ (F)" dataDxfId="2">
      <calculatedColumnFormula>SUM(#REF!)+Tabla14[[#This Row],[Financiera 
 (F)]]</calculatedColumnFormula>
    </tableColumn>
    <tableColumn id="7" xr3:uid="{2A8B4A6A-15B0-4FDB-852D-0F8BFE7D644A}" name="Física _x000a_(%)_x000a_ G=E/C" dataDxfId="1">
      <calculatedColumnFormula>Tabla148[[#This Row],[Física 
(E)]]/Tabla148[[#This Row],[Física
(C)]]</calculatedColumnFormula>
    </tableColumn>
    <tableColumn id="8" xr3:uid="{D565FA32-4FDD-45C7-AFB2-6167A0DBDD98}" name="Financiero _x000a_(%) _x000a_H=F/D" dataDxfId="0">
      <calculatedColumnFormula>Tabla148[[#This Row],[Financiera 
 (F)]]/Tabla148[[#This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7" dT="2024-09-30T14:00:35.84" personId="{A3F7C621-8774-4DD9-9140-FCECBFCB99DF}" id="{EE505C28-E861-41DD-B33E-8A98F786B5BC}">
    <text>Lo Negro no cambia</text>
  </threadedComment>
</ThreadedComments>
</file>

<file path=xl/threadedComments/threadedComment2.xml><?xml version="1.0" encoding="utf-8"?>
<ThreadedComments xmlns="http://schemas.microsoft.com/office/spreadsheetml/2018/threadedcomments" xmlns:x="http://schemas.openxmlformats.org/spreadsheetml/2006/main">
  <threadedComment ref="B37" dT="2024-09-30T14:00:35.84" personId="{A3F7C621-8774-4DD9-9140-FCECBFCB99DF}" id="{17C4DB23-0AD9-4770-9CBD-6A20A114BC18}">
    <text>Lo Negro no cambia</text>
  </threadedComment>
</ThreadedComments>
</file>

<file path=xl/threadedComments/threadedComment3.xml><?xml version="1.0" encoding="utf-8"?>
<ThreadedComments xmlns="http://schemas.microsoft.com/office/spreadsheetml/2018/threadedcomments" xmlns:x="http://schemas.openxmlformats.org/spreadsheetml/2006/main">
  <threadedComment ref="B37" dT="2024-09-30T14:00:35.84" personId="{A3F7C621-8774-4DD9-9140-FCECBFCB99DF}" id="{41622049-4D91-43F0-AE15-A6FF15334D5C}">
    <text>Lo Negro no cambia</text>
  </threadedComment>
</ThreadedComments>
</file>

<file path=xl/threadedComments/threadedComment4.xml><?xml version="1.0" encoding="utf-8"?>
<ThreadedComments xmlns="http://schemas.microsoft.com/office/spreadsheetml/2018/threadedcomments" xmlns:x="http://schemas.openxmlformats.org/spreadsheetml/2006/main">
  <threadedComment ref="B37" dT="2024-09-30T14:00:35.84" personId="{A3F7C621-8774-4DD9-9140-FCECBFCB99DF}" id="{2496A8E0-5CD3-43E1-AF67-4EDED34BAB01}">
    <text>Lo Negro no cambia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2.xml"/><Relationship Id="rId5" Type="http://schemas.openxmlformats.org/officeDocument/2006/relationships/comments" Target="../comments5.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microsoft.com/office/2017/10/relationships/threadedComment" Target="../threadedComments/threadedComment3.xml"/><Relationship Id="rId5" Type="http://schemas.openxmlformats.org/officeDocument/2006/relationships/comments" Target="../comments6.xml"/><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microsoft.com/office/2017/10/relationships/threadedComment" Target="../threadedComments/threadedComment4.xml"/><Relationship Id="rId5" Type="http://schemas.openxmlformats.org/officeDocument/2006/relationships/comments" Target="../comments7.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C6CA2-576D-4E71-A143-F0E19E1AE540}">
  <sheetPr>
    <pageSetUpPr fitToPage="1"/>
  </sheetPr>
  <dimension ref="A1:K84"/>
  <sheetViews>
    <sheetView showGridLines="0" zoomScaleNormal="100" zoomScaleSheetLayoutView="59" workbookViewId="0">
      <selection activeCell="N13" sqref="N1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140</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2.6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123483302.84</v>
      </c>
      <c r="G25" s="101"/>
      <c r="H25" s="102"/>
      <c r="I25" s="103">
        <f>F25/C25</f>
        <v>0.19662855794082643</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87.65" customHeight="1" x14ac:dyDescent="0.75">
      <c r="A29" s="16" t="s">
        <v>136</v>
      </c>
      <c r="B29" s="26" t="s">
        <v>66</v>
      </c>
      <c r="C29" s="56">
        <v>30</v>
      </c>
      <c r="D29" s="54">
        <v>116583111.45999999</v>
      </c>
      <c r="E29" s="55">
        <v>4</v>
      </c>
      <c r="F29" s="54">
        <v>20758849.23</v>
      </c>
      <c r="G29" s="45">
        <v>32</v>
      </c>
      <c r="H29" s="39">
        <v>18975649.010000002</v>
      </c>
      <c r="I29" s="42">
        <f t="shared" ref="I29:I31" si="0">G29/E29</f>
        <v>8</v>
      </c>
      <c r="J29" s="43">
        <f t="shared" ref="J29:J31" si="1">H29/F29</f>
        <v>0.91409927398947644</v>
      </c>
    </row>
    <row r="30" spans="1:10" ht="88.15" customHeight="1" x14ac:dyDescent="0.75">
      <c r="A30" s="16" t="s">
        <v>135</v>
      </c>
      <c r="B30" s="26" t="s">
        <v>67</v>
      </c>
      <c r="C30" s="53">
        <v>31436</v>
      </c>
      <c r="D30" s="54">
        <v>102076801</v>
      </c>
      <c r="E30" s="53">
        <v>5980</v>
      </c>
      <c r="F30" s="54">
        <v>17907284.23</v>
      </c>
      <c r="G30" s="50">
        <v>8662</v>
      </c>
      <c r="H30" s="39">
        <v>16475687.029999999</v>
      </c>
      <c r="I30" s="42">
        <f t="shared" si="0"/>
        <v>1.448494983277592</v>
      </c>
      <c r="J30" s="43">
        <f t="shared" si="1"/>
        <v>0.92005503561496771</v>
      </c>
    </row>
    <row r="31" spans="1:10" ht="92.25" customHeight="1" thickBot="1" x14ac:dyDescent="0.9">
      <c r="A31" s="25" t="s">
        <v>134</v>
      </c>
      <c r="B31" s="49" t="s">
        <v>133</v>
      </c>
      <c r="C31" s="57">
        <v>54</v>
      </c>
      <c r="D31" s="58">
        <v>82286273.950000003</v>
      </c>
      <c r="E31" s="59">
        <v>12</v>
      </c>
      <c r="F31" s="58">
        <v>15331668.82</v>
      </c>
      <c r="G31" s="46">
        <v>18</v>
      </c>
      <c r="H31" s="40">
        <v>15150758.09</v>
      </c>
      <c r="I31" s="42">
        <f t="shared" si="0"/>
        <v>1.5</v>
      </c>
      <c r="J31" s="43">
        <f t="shared" si="1"/>
        <v>0.98820019319984242</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72" customHeight="1" x14ac:dyDescent="0.75">
      <c r="A35" s="20" t="s">
        <v>30</v>
      </c>
      <c r="B35" s="81" t="s">
        <v>78</v>
      </c>
      <c r="C35" s="81"/>
      <c r="D35" s="81"/>
      <c r="E35" s="81"/>
      <c r="F35" s="81"/>
      <c r="G35" s="81"/>
      <c r="H35" s="81"/>
      <c r="I35" s="81"/>
      <c r="J35" s="82"/>
    </row>
    <row r="36" spans="1:11" ht="95.15" customHeight="1" x14ac:dyDescent="0.75">
      <c r="A36" s="20" t="s">
        <v>31</v>
      </c>
      <c r="B36" s="83" t="s">
        <v>143</v>
      </c>
      <c r="C36" s="83"/>
      <c r="D36" s="83"/>
      <c r="E36" s="83"/>
      <c r="F36" s="83"/>
      <c r="G36" s="83"/>
      <c r="H36" s="83"/>
      <c r="I36" s="83"/>
      <c r="J36" s="84"/>
      <c r="K36" s="11"/>
    </row>
    <row r="37" spans="1:11" ht="153.75" customHeight="1" thickBot="1" x14ac:dyDescent="0.9">
      <c r="A37" s="21" t="s">
        <v>32</v>
      </c>
      <c r="B37" s="76" t="s">
        <v>144</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100.9" customHeight="1" x14ac:dyDescent="0.75">
      <c r="A39" s="30" t="s">
        <v>30</v>
      </c>
      <c r="B39" s="81" t="s">
        <v>79</v>
      </c>
      <c r="C39" s="81"/>
      <c r="D39" s="81"/>
      <c r="E39" s="81"/>
      <c r="F39" s="81"/>
      <c r="G39" s="81"/>
      <c r="H39" s="81"/>
      <c r="I39" s="81"/>
      <c r="J39" s="82"/>
    </row>
    <row r="40" spans="1:11" ht="79.900000000000006" customHeight="1" x14ac:dyDescent="0.75">
      <c r="A40" s="30" t="s">
        <v>31</v>
      </c>
      <c r="B40" s="76" t="s">
        <v>148</v>
      </c>
      <c r="C40" s="77"/>
      <c r="D40" s="77"/>
      <c r="E40" s="77"/>
      <c r="F40" s="77"/>
      <c r="G40" s="77"/>
      <c r="H40" s="77"/>
      <c r="I40" s="77"/>
      <c r="J40" s="78"/>
    </row>
    <row r="41" spans="1:11" ht="216.75" customHeight="1" thickBot="1" x14ac:dyDescent="0.9">
      <c r="A41" s="31" t="s">
        <v>32</v>
      </c>
      <c r="B41" s="83" t="s">
        <v>147</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100.15" customHeight="1" x14ac:dyDescent="0.75">
      <c r="A44" s="30" t="s">
        <v>31</v>
      </c>
      <c r="B44" s="76" t="s">
        <v>145</v>
      </c>
      <c r="C44" s="77"/>
      <c r="D44" s="77"/>
      <c r="E44" s="77"/>
      <c r="F44" s="77"/>
      <c r="G44" s="77"/>
      <c r="H44" s="77"/>
      <c r="I44" s="77"/>
      <c r="J44" s="78"/>
    </row>
    <row r="45" spans="1:11" ht="108.95" customHeight="1" thickBot="1" x14ac:dyDescent="0.9">
      <c r="A45" s="32" t="s">
        <v>32</v>
      </c>
      <c r="B45" s="63" t="s">
        <v>141</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B34:J34"/>
    <mergeCell ref="A26:J26"/>
    <mergeCell ref="C27:D27"/>
    <mergeCell ref="E27:F27"/>
    <mergeCell ref="G27:H27"/>
    <mergeCell ref="I27:J27"/>
    <mergeCell ref="A32:J32"/>
    <mergeCell ref="A33:J33"/>
    <mergeCell ref="A50:J50"/>
    <mergeCell ref="A47:J47"/>
    <mergeCell ref="A48:J48"/>
    <mergeCell ref="A49:J49"/>
    <mergeCell ref="B35:J35"/>
    <mergeCell ref="B36:J36"/>
    <mergeCell ref="B37:J37"/>
    <mergeCell ref="B38:J38"/>
    <mergeCell ref="B39:J39"/>
    <mergeCell ref="B40:J40"/>
    <mergeCell ref="B41:J41"/>
    <mergeCell ref="B42:J42"/>
    <mergeCell ref="B43:J43"/>
    <mergeCell ref="B44:J44"/>
    <mergeCell ref="B45:J45"/>
  </mergeCells>
  <dataValidations count="16">
    <dataValidation allowBlank="1" showInputMessage="1" showErrorMessage="1" prompt="Nombre del indicador" sqref="B28:B30" xr:uid="{B2F9027A-B180-4DC6-A91E-AB413A0489AA}"/>
    <dataValidation allowBlank="1" showInputMessage="1" showErrorMessage="1" prompt="Meta alcanzada en el trimestre" sqref="G28:G30" xr:uid="{107FE3CB-B631-413B-8A3C-81F2E15FBA13}"/>
    <dataValidation allowBlank="1" showInputMessage="1" showErrorMessage="1" prompt="Monto ejecutado en el trimestre" sqref="H28:H30" xr:uid="{59859010-891E-42F9-8E6B-66EE9DA7DCD2}"/>
    <dataValidation allowBlank="1" sqref="A8" xr:uid="{0AAB87BC-3DC8-4B00-905F-2D36A29A2D2C}"/>
    <dataValidation allowBlank="1" showInputMessage="1" prompt="Nombre del capítulo" sqref="B8:J10" xr:uid="{6DE7979A-40AE-4150-99CC-BA9FF679E4C3}"/>
    <dataValidation allowBlank="1" showInputMessage="1" showErrorMessage="1" prompt="¿A quién va dirigido el programa?, ¿qué característica tiene esta población que requiere ser beneficiada?" sqref="B20:J20" xr:uid="{14BDFB48-44BC-4218-A6AF-D815C5C0292D}"/>
    <dataValidation allowBlank="1" showInputMessage="1" showErrorMessage="1" prompt="Nombre del producto" sqref="B34:J34 B42:J42 B38:J38" xr:uid="{C63FD614-A01E-4BB7-9602-256FBDA80CD1}"/>
    <dataValidation allowBlank="1" showInputMessage="1" showErrorMessage="1" prompt="¿En qué consiste el producto? su objetivo" sqref="B39:J39 B35:J35 B43:J43" xr:uid="{CF382248-FFF9-40A5-947C-24DE17BA26C9}"/>
    <dataValidation allowBlank="1" showInputMessage="1" showErrorMessage="1" prompt="1. Describir lo plasmado en el presupuesto_x000a_2. Describir lo alcanzado en términos financieros y de producción " sqref="B40:J40 B44:J44 B36:J36" xr:uid="{D02819F3-D870-468A-978F-D2821C835CBE}"/>
    <dataValidation allowBlank="1" showInputMessage="1" showErrorMessage="1" prompt="De existir desvío, explicar razones." sqref="K36 B37:J37 B41:J41 B45:J46" xr:uid="{C9B8C46C-71D9-4E3C-8AEE-895C2BE70737}"/>
    <dataValidation allowBlank="1" showInputMessage="1" showErrorMessage="1" prompt="Oportunidades de mejora identificadas" sqref="A49:J49" xr:uid="{00574E02-FDA2-45EB-B5B4-405FC4AC40CF}"/>
    <dataValidation allowBlank="1" showInputMessage="1" showErrorMessage="1" prompt="Presupuesto del programa" sqref="A25:C25 F25" xr:uid="{23B0ED9B-23B6-47D6-A013-0F752218FBB0}"/>
    <dataValidation allowBlank="1" showInputMessage="1" showErrorMessage="1" prompt="¿En qué consiste el programa?" sqref="B19:J19" xr:uid="{64D15532-32A4-4871-85B7-859BE90225E1}"/>
    <dataValidation allowBlank="1" showInputMessage="1" showErrorMessage="1" prompt="Meta anual del indicador" sqref="E28 C28:C30" xr:uid="{106E7E64-731F-4D74-8FB2-CC1EB8468A4E}"/>
    <dataValidation allowBlank="1" showInputMessage="1" showErrorMessage="1" prompt="Monto presupuestado para el producto" sqref="F28 D28 D29:F30" xr:uid="{71F5D061-E04E-414E-9755-1712E52B1E6A}"/>
    <dataValidation allowBlank="1" showInputMessage="1" showErrorMessage="1" prompt="Nombre de cada producto" sqref="A28:A31" xr:uid="{8E180BBB-7421-44F8-B3BB-6EEC76779B20}"/>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43B1-3AAA-4164-923A-045F90053226}">
  <sheetPr>
    <pageSetUpPr fitToPage="1"/>
  </sheetPr>
  <dimension ref="A1:K84"/>
  <sheetViews>
    <sheetView showGridLines="0" tabSelected="1" view="pageBreakPreview" zoomScale="115" zoomScaleNormal="100" zoomScaleSheetLayoutView="115" workbookViewId="0">
      <selection activeCell="B1" sqref="B1:J1"/>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149</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2.6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247419686</v>
      </c>
      <c r="G25" s="101"/>
      <c r="H25" s="102"/>
      <c r="I25" s="103">
        <f>F25/C25</f>
        <v>0.39397857803810654</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78" customHeight="1" x14ac:dyDescent="0.75">
      <c r="A29" s="16" t="s">
        <v>136</v>
      </c>
      <c r="B29" s="26" t="s">
        <v>66</v>
      </c>
      <c r="C29" s="56">
        <v>59</v>
      </c>
      <c r="D29" s="54">
        <v>121182103.20999999</v>
      </c>
      <c r="E29" s="55">
        <v>18</v>
      </c>
      <c r="F29" s="54">
        <v>30060650.079999998</v>
      </c>
      <c r="G29" s="45">
        <v>24</v>
      </c>
      <c r="H29" s="39">
        <v>25714301.23</v>
      </c>
      <c r="I29" s="42">
        <f t="shared" ref="I29:J31" si="0">G29/E29</f>
        <v>1.3333333333333333</v>
      </c>
      <c r="J29" s="43">
        <f t="shared" si="0"/>
        <v>0.85541401006188755</v>
      </c>
    </row>
    <row r="30" spans="1:10" ht="78" customHeight="1" x14ac:dyDescent="0.75">
      <c r="A30" s="16" t="s">
        <v>135</v>
      </c>
      <c r="B30" s="26" t="s">
        <v>67</v>
      </c>
      <c r="C30" s="53">
        <v>60056</v>
      </c>
      <c r="D30" s="54">
        <v>102570594.38</v>
      </c>
      <c r="E30" s="53">
        <v>15632</v>
      </c>
      <c r="F30" s="54">
        <v>23207904.48</v>
      </c>
      <c r="G30" s="50">
        <v>30112</v>
      </c>
      <c r="H30" s="39">
        <v>22088372.52</v>
      </c>
      <c r="I30" s="42">
        <f t="shared" si="0"/>
        <v>1.9263050153531218</v>
      </c>
      <c r="J30" s="43">
        <f t="shared" si="0"/>
        <v>0.95176074768125718</v>
      </c>
    </row>
    <row r="31" spans="1:10" ht="78" customHeight="1" thickBot="1" x14ac:dyDescent="0.9">
      <c r="A31" s="25" t="s">
        <v>134</v>
      </c>
      <c r="B31" s="49" t="s">
        <v>133</v>
      </c>
      <c r="C31" s="57">
        <v>52</v>
      </c>
      <c r="D31" s="58">
        <v>80399569.700000003</v>
      </c>
      <c r="E31" s="59">
        <v>14</v>
      </c>
      <c r="F31" s="58">
        <v>16739178.710000001</v>
      </c>
      <c r="G31" s="46">
        <v>11</v>
      </c>
      <c r="H31" s="40">
        <v>16844383.350000001</v>
      </c>
      <c r="I31" s="42">
        <f t="shared" si="0"/>
        <v>0.7857142857142857</v>
      </c>
      <c r="J31" s="43">
        <f t="shared" si="0"/>
        <v>1.0062849343938931</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57.75" customHeight="1" x14ac:dyDescent="0.75">
      <c r="A35" s="20" t="s">
        <v>30</v>
      </c>
      <c r="B35" s="81" t="s">
        <v>78</v>
      </c>
      <c r="C35" s="81"/>
      <c r="D35" s="81"/>
      <c r="E35" s="81"/>
      <c r="F35" s="81"/>
      <c r="G35" s="81"/>
      <c r="H35" s="81"/>
      <c r="I35" s="81"/>
      <c r="J35" s="82"/>
    </row>
    <row r="36" spans="1:11" ht="95.15" customHeight="1" x14ac:dyDescent="0.75">
      <c r="A36" s="20" t="s">
        <v>31</v>
      </c>
      <c r="B36" s="83" t="s">
        <v>162</v>
      </c>
      <c r="C36" s="83"/>
      <c r="D36" s="83"/>
      <c r="E36" s="83"/>
      <c r="F36" s="83"/>
      <c r="G36" s="83"/>
      <c r="H36" s="83"/>
      <c r="I36" s="83"/>
      <c r="J36" s="84"/>
      <c r="K36" s="11"/>
    </row>
    <row r="37" spans="1:11" ht="228" customHeight="1" thickBot="1" x14ac:dyDescent="0.9">
      <c r="A37" s="21" t="s">
        <v>32</v>
      </c>
      <c r="B37" s="76" t="s">
        <v>152</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60.25" customHeight="1" x14ac:dyDescent="0.75">
      <c r="A39" s="30" t="s">
        <v>30</v>
      </c>
      <c r="B39" s="81" t="s">
        <v>79</v>
      </c>
      <c r="C39" s="81"/>
      <c r="D39" s="81"/>
      <c r="E39" s="81"/>
      <c r="F39" s="81"/>
      <c r="G39" s="81"/>
      <c r="H39" s="81"/>
      <c r="I39" s="81"/>
      <c r="J39" s="82"/>
    </row>
    <row r="40" spans="1:11" ht="79.900000000000006" customHeight="1" x14ac:dyDescent="0.75">
      <c r="A40" s="30" t="s">
        <v>31</v>
      </c>
      <c r="B40" s="76" t="s">
        <v>150</v>
      </c>
      <c r="C40" s="77"/>
      <c r="D40" s="77"/>
      <c r="E40" s="77"/>
      <c r="F40" s="77"/>
      <c r="G40" s="77"/>
      <c r="H40" s="77"/>
      <c r="I40" s="77"/>
      <c r="J40" s="78"/>
    </row>
    <row r="41" spans="1:11" ht="192" customHeight="1" thickBot="1" x14ac:dyDescent="0.9">
      <c r="A41" s="31" t="s">
        <v>32</v>
      </c>
      <c r="B41" s="83" t="s">
        <v>154</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83.5" customHeight="1" x14ac:dyDescent="0.75">
      <c r="A44" s="30" t="s">
        <v>31</v>
      </c>
      <c r="B44" s="76" t="s">
        <v>151</v>
      </c>
      <c r="C44" s="77"/>
      <c r="D44" s="77"/>
      <c r="E44" s="77"/>
      <c r="F44" s="77"/>
      <c r="G44" s="77"/>
      <c r="H44" s="77"/>
      <c r="I44" s="77"/>
      <c r="J44" s="78"/>
    </row>
    <row r="45" spans="1:11" ht="144" customHeight="1" thickBot="1" x14ac:dyDescent="0.9">
      <c r="A45" s="32" t="s">
        <v>32</v>
      </c>
      <c r="B45" s="63" t="s">
        <v>153</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2:J32"/>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4:J44"/>
    <mergeCell ref="A33:J33"/>
    <mergeCell ref="B34:J34"/>
    <mergeCell ref="B35:J35"/>
    <mergeCell ref="B36:J36"/>
    <mergeCell ref="B37:J37"/>
    <mergeCell ref="B38:J38"/>
    <mergeCell ref="B39:J39"/>
    <mergeCell ref="B40:J40"/>
    <mergeCell ref="B41:J41"/>
    <mergeCell ref="B42:J42"/>
    <mergeCell ref="B43:J43"/>
    <mergeCell ref="B45:J45"/>
    <mergeCell ref="A47:J47"/>
    <mergeCell ref="A48:J48"/>
    <mergeCell ref="A49:J49"/>
    <mergeCell ref="A50:J50"/>
  </mergeCells>
  <dataValidations count="16">
    <dataValidation allowBlank="1" showInputMessage="1" showErrorMessage="1" prompt="Nombre de cada producto" sqref="A28:A31" xr:uid="{2C74A04B-5042-4944-B651-0E3D10906DEF}"/>
    <dataValidation allowBlank="1" showInputMessage="1" showErrorMessage="1" prompt="Monto presupuestado para el producto" sqref="F28 D28 D29:F30" xr:uid="{A7AED126-9F7E-495D-83E1-5CEB4B7E5935}"/>
    <dataValidation allowBlank="1" showInputMessage="1" showErrorMessage="1" prompt="Meta anual del indicador" sqref="E28 C28:C30" xr:uid="{559E2D76-D150-4B11-976D-20C655318B78}"/>
    <dataValidation allowBlank="1" showInputMessage="1" showErrorMessage="1" prompt="¿En qué consiste el programa?" sqref="B19:J19" xr:uid="{551D1794-B39C-4288-92AF-7BD10369C9FE}"/>
    <dataValidation allowBlank="1" showInputMessage="1" showErrorMessage="1" prompt="Presupuesto del programa" sqref="A25:C25 F25" xr:uid="{88DBCC59-9F75-4311-8D42-EB4BD53CC4DE}"/>
    <dataValidation allowBlank="1" showInputMessage="1" showErrorMessage="1" prompt="Oportunidades de mejora identificadas" sqref="A49:J49" xr:uid="{39DA91FA-07A9-4E89-AA49-0E3E70D2FA9C}"/>
    <dataValidation allowBlank="1" showInputMessage="1" showErrorMessage="1" prompt="De existir desvío, explicar razones." sqref="K36 B37:J37 B41:J41 B45:J46" xr:uid="{D4B6D9E1-74ED-4F10-AAE5-6AEB66E708A4}"/>
    <dataValidation allowBlank="1" showInputMessage="1" showErrorMessage="1" prompt="1. Describir lo plasmado en el presupuesto_x000a_2. Describir lo alcanzado en términos financieros y de producción " sqref="B40:J40 B44:J44 B36:J36" xr:uid="{ACF48BE5-4317-48C3-AD37-AFD6943EA5C1}"/>
    <dataValidation allowBlank="1" showInputMessage="1" showErrorMessage="1" prompt="¿En qué consiste el producto? su objetivo" sqref="B39:J39 B35:J35 B43:J43" xr:uid="{C697DFBF-799F-419B-8C5D-52B3FE0A6B36}"/>
    <dataValidation allowBlank="1" showInputMessage="1" showErrorMessage="1" prompt="Nombre del producto" sqref="B34:J34 B42:J42 B38:J38" xr:uid="{9C00494C-E3CA-4342-9BE7-670B4FF6DD7C}"/>
    <dataValidation allowBlank="1" showInputMessage="1" showErrorMessage="1" prompt="¿A quién va dirigido el programa?, ¿qué característica tiene esta población que requiere ser beneficiada?" sqref="B20:J20" xr:uid="{31B12007-CB2B-4040-8B2F-FE7D83331EE5}"/>
    <dataValidation allowBlank="1" showInputMessage="1" prompt="Nombre del capítulo" sqref="B8:J10" xr:uid="{DD72503C-EBCE-40F0-8719-B3D14653C6B0}"/>
    <dataValidation allowBlank="1" sqref="A8" xr:uid="{AE5AF063-859D-434C-8C28-9ACAB69BF006}"/>
    <dataValidation allowBlank="1" showInputMessage="1" showErrorMessage="1" prompt="Monto ejecutado en el trimestre" sqref="H28:H30" xr:uid="{A9DBD21B-940B-43DE-B2E6-226BB11A66A4}"/>
    <dataValidation allowBlank="1" showInputMessage="1" showErrorMessage="1" prompt="Meta alcanzada en el trimestre" sqref="G28:G30" xr:uid="{92E7A41B-9181-4963-B8BA-279A5DF68CAA}"/>
    <dataValidation allowBlank="1" showInputMessage="1" showErrorMessage="1" prompt="Nombre del indicador" sqref="B28:B30" xr:uid="{B0FECBCB-7F1B-4CEC-996A-DD813A2680F4}"/>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A2FEC-1C91-4D77-8F8F-16062E86FC5C}">
  <sheetPr>
    <pageSetUpPr fitToPage="1"/>
  </sheetPr>
  <dimension ref="A1:K84"/>
  <sheetViews>
    <sheetView showGridLines="0" topLeftCell="A11" zoomScaleNormal="100" zoomScaleSheetLayoutView="59" workbookViewId="0">
      <selection activeCell="B35" sqref="B35:J35"/>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155</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56.5" customHeight="1" x14ac:dyDescent="0.75">
      <c r="A11" s="35" t="s">
        <v>7</v>
      </c>
      <c r="B11" s="108" t="s">
        <v>83</v>
      </c>
      <c r="C11" s="108"/>
      <c r="D11" s="108"/>
      <c r="E11" s="108"/>
      <c r="F11" s="108"/>
      <c r="G11" s="108"/>
      <c r="H11" s="108"/>
      <c r="I11" s="108"/>
      <c r="J11" s="109"/>
    </row>
    <row r="12" spans="1:10" ht="49.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9.2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247419686</v>
      </c>
      <c r="G25" s="101"/>
      <c r="H25" s="102"/>
      <c r="I25" s="103">
        <f>F25/C25</f>
        <v>0.39397857803810654</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84.5" customHeight="1" x14ac:dyDescent="0.75">
      <c r="A29" s="16" t="s">
        <v>136</v>
      </c>
      <c r="B29" s="26" t="s">
        <v>66</v>
      </c>
      <c r="C29" s="56">
        <v>59</v>
      </c>
      <c r="D29" s="54">
        <v>121182103.20999999</v>
      </c>
      <c r="E29" s="55">
        <f>Tabla13569[[#This Row],[Física
(C)]]+Tabla135697[[#This Row],[Física
(C)]]</f>
        <v>22</v>
      </c>
      <c r="F29" s="54">
        <f>Tabla13569[[#This Row],[Financiera
(D)]]+Tabla135697[[#This Row],[Financiera
(D)]]</f>
        <v>50819499.310000002</v>
      </c>
      <c r="G29" s="45">
        <f>Tabla13569[[#This Row],[Física 
(E)]]+Tabla135697[[#This Row],[Física 
(E)]]</f>
        <v>56</v>
      </c>
      <c r="H29" s="39">
        <f>Tabla13569[[#This Row],[Financiera 
 (F)]]+Tabla135697[[#This Row],[Financiera 
 (F)]]</f>
        <v>44689950.240000002</v>
      </c>
      <c r="I29" s="42">
        <f t="shared" ref="I29:J31" si="0">G29/E29</f>
        <v>2.5454545454545454</v>
      </c>
      <c r="J29" s="43">
        <f t="shared" si="0"/>
        <v>0.87938588232423098</v>
      </c>
    </row>
    <row r="30" spans="1:10" ht="84.5" customHeight="1" x14ac:dyDescent="0.75">
      <c r="A30" s="16" t="s">
        <v>135</v>
      </c>
      <c r="B30" s="26" t="s">
        <v>67</v>
      </c>
      <c r="C30" s="53">
        <v>60056</v>
      </c>
      <c r="D30" s="54">
        <v>102570594.38</v>
      </c>
      <c r="E30" s="55">
        <f>Tabla13569[[#This Row],[Física
(C)]]+Tabla135697[[#This Row],[Física
(C)]]</f>
        <v>21612</v>
      </c>
      <c r="F30" s="54">
        <f>Tabla13569[[#This Row],[Financiera
(D)]]+Tabla135697[[#This Row],[Financiera
(D)]]</f>
        <v>41115188.710000001</v>
      </c>
      <c r="G30" s="45">
        <f>Tabla13569[[#This Row],[Física 
(E)]]+Tabla135697[[#This Row],[Física 
(E)]]</f>
        <v>38774</v>
      </c>
      <c r="H30" s="39">
        <f>Tabla13569[[#This Row],[Financiera 
 (F)]]+Tabla135697[[#This Row],[Financiera 
 (F)]]</f>
        <v>38564059.549999997</v>
      </c>
      <c r="I30" s="42">
        <f t="shared" si="0"/>
        <v>1.7940958726633351</v>
      </c>
      <c r="J30" s="43">
        <f t="shared" si="0"/>
        <v>0.9379516611733435</v>
      </c>
    </row>
    <row r="31" spans="1:10" ht="84.5" customHeight="1" thickBot="1" x14ac:dyDescent="0.9">
      <c r="A31" s="25" t="s">
        <v>134</v>
      </c>
      <c r="B31" s="49" t="s">
        <v>133</v>
      </c>
      <c r="C31" s="57">
        <v>52</v>
      </c>
      <c r="D31" s="58">
        <v>80399569.700000003</v>
      </c>
      <c r="E31" s="55">
        <f>Tabla13569[[#This Row],[Física
(C)]]+Tabla135697[[#This Row],[Física
(C)]]</f>
        <v>26</v>
      </c>
      <c r="F31" s="54">
        <f>Tabla13569[[#This Row],[Financiera
(D)]]+Tabla135697[[#This Row],[Financiera
(D)]]</f>
        <v>32070847.530000001</v>
      </c>
      <c r="G31" s="45">
        <f>Tabla13569[[#This Row],[Física 
(E)]]+Tabla135697[[#This Row],[Física 
(E)]]</f>
        <v>29</v>
      </c>
      <c r="H31" s="39">
        <f>Tabla13569[[#This Row],[Financiera 
 (F)]]+Tabla135697[[#This Row],[Financiera 
 (F)]]</f>
        <v>31995141.440000001</v>
      </c>
      <c r="I31" s="42">
        <f t="shared" si="0"/>
        <v>1.1153846153846154</v>
      </c>
      <c r="J31" s="43">
        <f t="shared" si="0"/>
        <v>0.9976394109968818</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53.25" customHeight="1" x14ac:dyDescent="0.75">
      <c r="A35" s="20" t="s">
        <v>30</v>
      </c>
      <c r="B35" s="81" t="s">
        <v>78</v>
      </c>
      <c r="C35" s="81"/>
      <c r="D35" s="81"/>
      <c r="E35" s="81"/>
      <c r="F35" s="81"/>
      <c r="G35" s="81"/>
      <c r="H35" s="81"/>
      <c r="I35" s="81"/>
      <c r="J35" s="82"/>
    </row>
    <row r="36" spans="1:11" ht="81.5" customHeight="1" x14ac:dyDescent="0.75">
      <c r="A36" s="20" t="s">
        <v>31</v>
      </c>
      <c r="B36" s="83" t="s">
        <v>156</v>
      </c>
      <c r="C36" s="83"/>
      <c r="D36" s="83"/>
      <c r="E36" s="83"/>
      <c r="F36" s="83"/>
      <c r="G36" s="83"/>
      <c r="H36" s="83"/>
      <c r="I36" s="83"/>
      <c r="J36" s="84"/>
      <c r="K36" s="11"/>
    </row>
    <row r="37" spans="1:11" ht="233.25" customHeight="1" thickBot="1" x14ac:dyDescent="0.9">
      <c r="A37" s="21" t="s">
        <v>32</v>
      </c>
      <c r="B37" s="76" t="s">
        <v>158</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55" customHeight="1" x14ac:dyDescent="0.75">
      <c r="A39" s="30" t="s">
        <v>30</v>
      </c>
      <c r="B39" s="81" t="s">
        <v>79</v>
      </c>
      <c r="C39" s="81"/>
      <c r="D39" s="81"/>
      <c r="E39" s="81"/>
      <c r="F39" s="81"/>
      <c r="G39" s="81"/>
      <c r="H39" s="81"/>
      <c r="I39" s="81"/>
      <c r="J39" s="82"/>
    </row>
    <row r="40" spans="1:11" ht="79.900000000000006" customHeight="1" x14ac:dyDescent="0.75">
      <c r="A40" s="30" t="s">
        <v>31</v>
      </c>
      <c r="B40" s="76" t="s">
        <v>157</v>
      </c>
      <c r="C40" s="77"/>
      <c r="D40" s="77"/>
      <c r="E40" s="77"/>
      <c r="F40" s="77"/>
      <c r="G40" s="77"/>
      <c r="H40" s="77"/>
      <c r="I40" s="77"/>
      <c r="J40" s="78"/>
    </row>
    <row r="41" spans="1:11" ht="224.25" customHeight="1" thickBot="1" x14ac:dyDescent="0.9">
      <c r="A41" s="31" t="s">
        <v>32</v>
      </c>
      <c r="B41" s="83" t="s">
        <v>159</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80.5" customHeight="1" x14ac:dyDescent="0.75">
      <c r="A44" s="30" t="s">
        <v>31</v>
      </c>
      <c r="B44" s="76" t="s">
        <v>160</v>
      </c>
      <c r="C44" s="77"/>
      <c r="D44" s="77"/>
      <c r="E44" s="77"/>
      <c r="F44" s="77"/>
      <c r="G44" s="77"/>
      <c r="H44" s="77"/>
      <c r="I44" s="77"/>
      <c r="J44" s="78"/>
    </row>
    <row r="45" spans="1:11" ht="160.5" customHeight="1" thickBot="1" x14ac:dyDescent="0.9">
      <c r="A45" s="32" t="s">
        <v>32</v>
      </c>
      <c r="B45" s="63" t="s">
        <v>161</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B45:J45"/>
    <mergeCell ref="A47:J47"/>
    <mergeCell ref="A48:J48"/>
    <mergeCell ref="A49:J49"/>
    <mergeCell ref="A50:J50"/>
    <mergeCell ref="B44:J44"/>
    <mergeCell ref="A33:J33"/>
    <mergeCell ref="B34:J34"/>
    <mergeCell ref="B35:J35"/>
    <mergeCell ref="B36:J36"/>
    <mergeCell ref="B37:J37"/>
    <mergeCell ref="B38:J38"/>
    <mergeCell ref="B39:J39"/>
    <mergeCell ref="B40:J40"/>
    <mergeCell ref="B41:J41"/>
    <mergeCell ref="B42:J42"/>
    <mergeCell ref="B43:J43"/>
    <mergeCell ref="A32:J32"/>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Nombre del indicador" sqref="B28:B30" xr:uid="{07504753-8E58-49F0-BB9E-77C6802F09A7}"/>
    <dataValidation allowBlank="1" showInputMessage="1" showErrorMessage="1" prompt="Meta alcanzada en el trimestre" sqref="G28:G31" xr:uid="{A6A28565-177D-4EED-82E0-5CAA142385AE}"/>
    <dataValidation allowBlank="1" showInputMessage="1" showErrorMessage="1" prompt="Monto ejecutado en el trimestre" sqref="H28:H31" xr:uid="{9CF54886-5438-46CA-8420-6D635F5419EB}"/>
    <dataValidation allowBlank="1" sqref="A8" xr:uid="{D74A6D57-C7C4-48DF-9DD4-95BAA5ED95BA}"/>
    <dataValidation allowBlank="1" showInputMessage="1" prompt="Nombre del capítulo" sqref="B8:J10" xr:uid="{A3C673F6-0601-47D9-95A2-6447C2B1414E}"/>
    <dataValidation allowBlank="1" showInputMessage="1" showErrorMessage="1" prompt="¿A quién va dirigido el programa?, ¿qué característica tiene esta población que requiere ser beneficiada?" sqref="B20:J20" xr:uid="{5E693103-AB22-48A3-A4C7-B4D58BE9CEC3}"/>
    <dataValidation allowBlank="1" showInputMessage="1" showErrorMessage="1" prompt="Nombre del producto" sqref="B34:J34 B42:J42 B38:J38" xr:uid="{7AAD6DA2-BEFC-498B-AEFC-DC311E7023CF}"/>
    <dataValidation allowBlank="1" showInputMessage="1" showErrorMessage="1" prompt="¿En qué consiste el producto? su objetivo" sqref="B39:J39 B35:J35 B43:J43" xr:uid="{EA269FC6-C12E-4E39-B60F-0213F2048B81}"/>
    <dataValidation allowBlank="1" showInputMessage="1" showErrorMessage="1" prompt="1. Describir lo plasmado en el presupuesto_x000a_2. Describir lo alcanzado en términos financieros y de producción " sqref="B40:J40 B44:J44 B36:J36" xr:uid="{777447BA-F555-4F5C-B99B-535959451742}"/>
    <dataValidation allowBlank="1" showInputMessage="1" showErrorMessage="1" prompt="De existir desvío, explicar razones." sqref="K36 B37:J37 B41:J41 B45:J46" xr:uid="{979A597C-3B2B-4D91-92E6-E9EC368EAF54}"/>
    <dataValidation allowBlank="1" showInputMessage="1" showErrorMessage="1" prompt="Oportunidades de mejora identificadas" sqref="A49:J49" xr:uid="{2629F87C-A6FE-4377-8704-9832D19B1757}"/>
    <dataValidation allowBlank="1" showInputMessage="1" showErrorMessage="1" prompt="Presupuesto del programa" sqref="A25:C25 F25" xr:uid="{BF65BC4F-2E7B-4686-8A66-F5AC439502BA}"/>
    <dataValidation allowBlank="1" showInputMessage="1" showErrorMessage="1" prompt="¿En qué consiste el programa?" sqref="B19:J19" xr:uid="{9A8F1DD2-25FD-46B4-9BFA-81650BFDE102}"/>
    <dataValidation allowBlank="1" showInputMessage="1" showErrorMessage="1" prompt="Meta anual del indicador" sqref="E28 C28:C30" xr:uid="{BA4679A2-23AF-4569-B111-3DD8159EB5C9}"/>
    <dataValidation allowBlank="1" showInputMessage="1" showErrorMessage="1" prompt="Monto presupuestado para el producto" sqref="F28 D28:D30 E29:F31" xr:uid="{159382C7-E873-4762-853F-D9E3FB9D7568}"/>
    <dataValidation allowBlank="1" showInputMessage="1" showErrorMessage="1" prompt="Nombre de cada producto" sqref="A28:A31" xr:uid="{2752C9D2-534F-4788-9B4C-B7950F0D17ED}"/>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6B33-7506-4ACC-B14D-8356EA6E5786}">
  <sheetPr>
    <pageSetUpPr fitToPage="1"/>
  </sheetPr>
  <dimension ref="A1:P60"/>
  <sheetViews>
    <sheetView showGridLines="0" topLeftCell="A38" zoomScale="70" zoomScaleNormal="70" zoomScaleSheetLayoutView="115" workbookViewId="0">
      <selection activeCell="B43" sqref="B43:J4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84</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47">
        <v>589452322</v>
      </c>
      <c r="B25" s="148"/>
      <c r="C25" s="149">
        <v>585453817.22000003</v>
      </c>
      <c r="D25" s="150"/>
      <c r="E25" s="151"/>
      <c r="F25" s="152">
        <v>369888068.36000001</v>
      </c>
      <c r="G25" s="153"/>
      <c r="H25" s="154"/>
      <c r="I25" s="155">
        <f>F25/C25</f>
        <v>0.63179717593506546</v>
      </c>
      <c r="J25" s="156" t="e">
        <f>Tabla13[[#This Row],[Financiera 
 (F)]]/Tabla13[[#This Row],[Financiera
(D)]]</f>
        <v>#VALUE!</v>
      </c>
    </row>
    <row r="26" spans="1:14" ht="16" x14ac:dyDescent="0.75">
      <c r="A26" s="79" t="s">
        <v>23</v>
      </c>
      <c r="B26" s="70"/>
      <c r="C26" s="70"/>
      <c r="D26" s="70"/>
      <c r="E26" s="70"/>
      <c r="F26" s="70"/>
      <c r="G26" s="70"/>
      <c r="H26" s="70"/>
      <c r="I26" s="70"/>
      <c r="J26" s="80"/>
    </row>
    <row r="27" spans="1:14" x14ac:dyDescent="0.75">
      <c r="A27" s="38"/>
      <c r="B27" s="34"/>
      <c r="C27" s="105" t="s">
        <v>48</v>
      </c>
      <c r="D27" s="106"/>
      <c r="E27" s="105" t="s">
        <v>46</v>
      </c>
      <c r="F27" s="106"/>
      <c r="G27" s="105" t="s">
        <v>47</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96.2" customHeight="1" x14ac:dyDescent="0.75">
      <c r="A29" s="26" t="s">
        <v>74</v>
      </c>
      <c r="B29" s="26" t="s">
        <v>75</v>
      </c>
      <c r="C29" s="50">
        <v>4</v>
      </c>
      <c r="D29" s="39">
        <v>28136573.899999999</v>
      </c>
      <c r="E29" s="45">
        <v>2</v>
      </c>
      <c r="F29" s="39">
        <v>6210894.5300000003</v>
      </c>
      <c r="G29" s="50">
        <v>2</v>
      </c>
      <c r="H29" s="39">
        <v>6009925.25</v>
      </c>
      <c r="I29" s="42">
        <f>Tabla13[[#This Row],[Física 
(E)]]/Tabla13[[#This Row],[Física
(C)]]</f>
        <v>1</v>
      </c>
      <c r="J29" s="43">
        <f>Tabla13[[#This Row],[Financiera 
 (F)]]/Tabla13[[#This Row],[Financiera
(D)]]</f>
        <v>0.96764245809854377</v>
      </c>
      <c r="N29" s="48"/>
    </row>
    <row r="30" spans="1:14" ht="87.65" customHeight="1" x14ac:dyDescent="0.75">
      <c r="A30" s="16" t="s">
        <v>62</v>
      </c>
      <c r="B30" s="26" t="s">
        <v>66</v>
      </c>
      <c r="C30" s="33">
        <v>24</v>
      </c>
      <c r="D30" s="39">
        <v>145391125.34</v>
      </c>
      <c r="E30" s="45">
        <v>8</v>
      </c>
      <c r="F30" s="39">
        <v>29003048.210000001</v>
      </c>
      <c r="G30" s="45">
        <v>17</v>
      </c>
      <c r="H30" s="39">
        <v>32812738.789999999</v>
      </c>
      <c r="I30" s="42">
        <f>Tabla13[[#This Row],[Física 
(E)]]/Tabla13[[#This Row],[Física
(C)]]</f>
        <v>2.125</v>
      </c>
      <c r="J30" s="43">
        <f>Tabla13[[#This Row],[Financiera 
 (F)]]/Tabla13[[#This Row],[Financiera
(D)]]</f>
        <v>1.131354833892475</v>
      </c>
    </row>
    <row r="31" spans="1:14" ht="88.15" customHeight="1" x14ac:dyDescent="0.75">
      <c r="A31" s="16" t="s">
        <v>63</v>
      </c>
      <c r="B31" s="26" t="s">
        <v>67</v>
      </c>
      <c r="C31" s="50">
        <v>34286</v>
      </c>
      <c r="D31" s="39">
        <v>59085217.93</v>
      </c>
      <c r="E31" s="50">
        <v>8164</v>
      </c>
      <c r="F31" s="39">
        <v>11711903.890000001</v>
      </c>
      <c r="G31" s="50">
        <v>7622</v>
      </c>
      <c r="H31" s="39">
        <v>13823817.33</v>
      </c>
      <c r="I31" s="42">
        <f>Tabla13[[#This Row],[Física 
(E)]]/Tabla13[[#This Row],[Física
(C)]]</f>
        <v>0.93361097501224888</v>
      </c>
      <c r="J31" s="43">
        <f>Tabla13[[#This Row],[Financiera 
 (F)]]/Tabla13[[#This Row],[Financiera
(D)]]</f>
        <v>1.1803219578845092</v>
      </c>
    </row>
    <row r="32" spans="1:14" ht="92.25" customHeight="1" x14ac:dyDescent="0.75">
      <c r="A32" s="25" t="s">
        <v>64</v>
      </c>
      <c r="B32" s="49" t="s">
        <v>68</v>
      </c>
      <c r="C32" s="46">
        <v>217</v>
      </c>
      <c r="D32" s="40">
        <v>27276333.120000001</v>
      </c>
      <c r="E32" s="51">
        <v>35</v>
      </c>
      <c r="F32" s="40">
        <v>5633712.9299999997</v>
      </c>
      <c r="G32" s="46">
        <v>165</v>
      </c>
      <c r="H32" s="40">
        <v>5091878.74</v>
      </c>
      <c r="I32" s="42">
        <f>Tabla13[[#This Row],[Física 
(E)]]/Tabla13[[#This Row],[Física
(C)]]</f>
        <v>4.7142857142857144</v>
      </c>
      <c r="J32" s="43">
        <f>Tabla13[[#This Row],[Financiera 
 (F)]]/Tabla13[[#This Row],[Financiera
(D)]]</f>
        <v>0.90382289677653149</v>
      </c>
    </row>
    <row r="33" spans="1:16" ht="67.150000000000006" customHeight="1" thickBot="1" x14ac:dyDescent="0.9">
      <c r="A33" s="27" t="s">
        <v>65</v>
      </c>
      <c r="B33" s="28" t="s">
        <v>69</v>
      </c>
      <c r="C33" s="44">
        <v>269</v>
      </c>
      <c r="D33" s="41">
        <v>15525211.369999999</v>
      </c>
      <c r="E33" s="44">
        <v>68</v>
      </c>
      <c r="F33" s="41">
        <v>3573672.3</v>
      </c>
      <c r="G33" s="52">
        <v>57</v>
      </c>
      <c r="H33" s="41">
        <v>3931235.9</v>
      </c>
      <c r="I33" s="42">
        <f>Tabla13[[#This Row],[Física 
(E)]]/Tabla13[[#This Row],[Física
(C)]]</f>
        <v>0.83823529411764708</v>
      </c>
      <c r="J33" s="43">
        <f>Tabla13[[#This Row],[Financiera 
 (F)]]/Tabla13[[#This Row],[Financiera
(D)]]</f>
        <v>1.1000549490785712</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79.7" customHeight="1" x14ac:dyDescent="0.75">
      <c r="A38" s="20" t="s">
        <v>31</v>
      </c>
      <c r="B38" s="143" t="s">
        <v>92</v>
      </c>
      <c r="C38" s="144"/>
      <c r="D38" s="144"/>
      <c r="E38" s="144"/>
      <c r="F38" s="144"/>
      <c r="G38" s="144"/>
      <c r="H38" s="144"/>
      <c r="I38" s="144"/>
      <c r="J38" s="145"/>
    </row>
    <row r="39" spans="1:16" ht="126.2" customHeight="1" thickBot="1" x14ac:dyDescent="0.9">
      <c r="A39" s="21" t="s">
        <v>32</v>
      </c>
      <c r="B39" s="146" t="s">
        <v>90</v>
      </c>
      <c r="C39" s="138"/>
      <c r="D39" s="138"/>
      <c r="E39" s="138"/>
      <c r="F39" s="138"/>
      <c r="G39" s="138"/>
      <c r="H39" s="138"/>
      <c r="I39" s="138"/>
      <c r="J39" s="139"/>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37" t="s">
        <v>94</v>
      </c>
      <c r="C42" s="138"/>
      <c r="D42" s="138"/>
      <c r="E42" s="138"/>
      <c r="F42" s="138"/>
      <c r="G42" s="138"/>
      <c r="H42" s="138"/>
      <c r="I42" s="138"/>
      <c r="J42" s="139"/>
    </row>
    <row r="43" spans="1:16" ht="157.5" customHeight="1" thickBot="1" x14ac:dyDescent="0.9">
      <c r="A43" s="21" t="s">
        <v>32</v>
      </c>
      <c r="B43" s="141" t="s">
        <v>91</v>
      </c>
      <c r="C43" s="141"/>
      <c r="D43" s="141"/>
      <c r="E43" s="141"/>
      <c r="F43" s="141"/>
      <c r="G43" s="141"/>
      <c r="H43" s="141"/>
      <c r="I43" s="141"/>
      <c r="J43" s="142"/>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79.900000000000006" customHeight="1" x14ac:dyDescent="0.75">
      <c r="A46" s="30" t="s">
        <v>31</v>
      </c>
      <c r="B46" s="137" t="s">
        <v>96</v>
      </c>
      <c r="C46" s="138"/>
      <c r="D46" s="138"/>
      <c r="E46" s="138"/>
      <c r="F46" s="138"/>
      <c r="G46" s="138"/>
      <c r="H46" s="138"/>
      <c r="I46" s="138"/>
      <c r="J46" s="139"/>
    </row>
    <row r="47" spans="1:16" ht="189.75" customHeight="1" thickBot="1" x14ac:dyDescent="0.9">
      <c r="A47" s="31" t="s">
        <v>32</v>
      </c>
      <c r="B47" s="141" t="s">
        <v>93</v>
      </c>
      <c r="C47" s="141"/>
      <c r="D47" s="141"/>
      <c r="E47" s="141"/>
      <c r="F47" s="141"/>
      <c r="G47" s="141"/>
      <c r="H47" s="141"/>
      <c r="I47" s="141"/>
      <c r="J47" s="142"/>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100.15" customHeight="1" x14ac:dyDescent="0.75">
      <c r="A50" s="30" t="s">
        <v>31</v>
      </c>
      <c r="B50" s="137" t="s">
        <v>95</v>
      </c>
      <c r="C50" s="138"/>
      <c r="D50" s="138"/>
      <c r="E50" s="138"/>
      <c r="F50" s="138"/>
      <c r="G50" s="138"/>
      <c r="H50" s="138"/>
      <c r="I50" s="138"/>
      <c r="J50" s="139"/>
    </row>
    <row r="51" spans="1:10" ht="177" customHeight="1" thickBot="1" x14ac:dyDescent="0.9">
      <c r="A51" s="32" t="s">
        <v>32</v>
      </c>
      <c r="B51" s="64" t="s">
        <v>97</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102" customHeight="1" x14ac:dyDescent="0.75">
      <c r="A54" s="23" t="s">
        <v>31</v>
      </c>
      <c r="B54" s="137" t="s">
        <v>98</v>
      </c>
      <c r="C54" s="138"/>
      <c r="D54" s="138"/>
      <c r="E54" s="138"/>
      <c r="F54" s="138"/>
      <c r="G54" s="138"/>
      <c r="H54" s="138"/>
      <c r="I54" s="138"/>
      <c r="J54" s="139"/>
    </row>
    <row r="55" spans="1:10" ht="173.25" customHeight="1" thickBot="1" x14ac:dyDescent="0.9">
      <c r="A55" s="24" t="s">
        <v>32</v>
      </c>
      <c r="B55" s="140" t="s">
        <v>99</v>
      </c>
      <c r="C55" s="138"/>
      <c r="D55" s="138"/>
      <c r="E55" s="138"/>
      <c r="F55" s="138"/>
      <c r="G55" s="138"/>
      <c r="H55" s="138"/>
      <c r="I55" s="138"/>
      <c r="J55" s="139"/>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B40:J40"/>
    <mergeCell ref="A26:J26"/>
    <mergeCell ref="C27:D27"/>
    <mergeCell ref="E27:F27"/>
    <mergeCell ref="G27:H27"/>
    <mergeCell ref="I27:J27"/>
    <mergeCell ref="A34:J34"/>
    <mergeCell ref="A35:J35"/>
    <mergeCell ref="B36:J36"/>
    <mergeCell ref="B37:J37"/>
    <mergeCell ref="B38:J38"/>
    <mergeCell ref="B39:J39"/>
    <mergeCell ref="B52:J52"/>
    <mergeCell ref="B41:J41"/>
    <mergeCell ref="B42:J42"/>
    <mergeCell ref="B43:J43"/>
    <mergeCell ref="B44:J44"/>
    <mergeCell ref="B45:J45"/>
    <mergeCell ref="B46:J46"/>
    <mergeCell ref="B47:J47"/>
    <mergeCell ref="B48:J48"/>
    <mergeCell ref="B49:J49"/>
    <mergeCell ref="B50:J50"/>
    <mergeCell ref="B51:J51"/>
    <mergeCell ref="A60:J60"/>
    <mergeCell ref="B53:J53"/>
    <mergeCell ref="B54:J54"/>
    <mergeCell ref="B55:J55"/>
    <mergeCell ref="A57:J57"/>
    <mergeCell ref="A58:J58"/>
    <mergeCell ref="A59:J59"/>
  </mergeCells>
  <dataValidations count="16">
    <dataValidation allowBlank="1" showInputMessage="1" showErrorMessage="1" prompt="Nombre de cada producto" sqref="A28:A33" xr:uid="{2EDFA141-0587-4358-9379-324CE607FE66}"/>
    <dataValidation allowBlank="1" showInputMessage="1" showErrorMessage="1" prompt="Nombre del indicador" sqref="B28:B31 B33" xr:uid="{86A68500-5ED6-494E-9426-14C182AA677E}"/>
    <dataValidation allowBlank="1" showInputMessage="1" showErrorMessage="1" prompt="Meta alcanzada en el trimestre" sqref="G28 G30:G31" xr:uid="{1296A87F-1576-448F-B265-F1A3AE0D5CC4}"/>
    <dataValidation allowBlank="1" showInputMessage="1" showErrorMessage="1" prompt="Monto ejecutado en el trimestre" sqref="H28:H31 H33" xr:uid="{390D3F6B-2D4A-4AEC-A937-85FC4E65E4B4}"/>
    <dataValidation allowBlank="1" sqref="A8" xr:uid="{73FA77AF-FD31-481D-8CAE-E17BBF69D41A}"/>
    <dataValidation allowBlank="1" showInputMessage="1" prompt="Nombre del capítulo" sqref="B8:J10" xr:uid="{EB47C0CC-DC56-40EA-987C-972A1FCD6A71}"/>
    <dataValidation allowBlank="1" showInputMessage="1" showErrorMessage="1" prompt="¿A quién va dirigido el programa?, ¿qué característica tiene esta población que requiere ser beneficiada?" sqref="B20:J20" xr:uid="{DA078D4C-B3E3-4990-856D-FF5621AF9BCF}"/>
    <dataValidation allowBlank="1" showInputMessage="1" showErrorMessage="1" prompt="Nombre del producto" sqref="B52:J52 B40:J40 B48:J48 B44:J44 B36:J36" xr:uid="{A93824DF-7134-41ED-B1B4-AC047749A00B}"/>
    <dataValidation allowBlank="1" showInputMessage="1" showErrorMessage="1" prompt="¿En qué consiste el producto? su objetivo" sqref="B45:J45 B41:J41 B49:J49 B53:J53 B37:J37" xr:uid="{A95C8E3B-0607-4D48-8747-877498410EFB}"/>
    <dataValidation allowBlank="1" showInputMessage="1" showErrorMessage="1" prompt="1. Describir lo plasmado en el presupuesto_x000a_2. Describir lo alcanzado en términos financieros y de producción " sqref="B42:J42 B54:J54 B46:J46 B50:J50" xr:uid="{6460C4B4-7A68-40CB-98C0-8FF8048333E4}"/>
    <dataValidation allowBlank="1" showInputMessage="1" showErrorMessage="1" prompt="De existir desvío, explicar razones." sqref="B38:J39 B51:J51 B47:J47 B43:J43 B55:J56" xr:uid="{C6DDF85B-3488-4368-BBC5-8624A8CF9AC4}"/>
    <dataValidation allowBlank="1" showInputMessage="1" showErrorMessage="1" prompt="Oportunidades de mejora identificadas" sqref="A59:J59" xr:uid="{7ED28CF0-F3EA-400A-A16D-67DAB4469ECC}"/>
    <dataValidation allowBlank="1" showInputMessage="1" showErrorMessage="1" prompt="Presupuesto del programa" sqref="A25:C25 F25" xr:uid="{C7E5C8BE-2D7F-4155-815C-96E113A2612D}"/>
    <dataValidation allowBlank="1" showInputMessage="1" showErrorMessage="1" prompt="¿En qué consiste el programa?" sqref="B19:J19" xr:uid="{562EBF09-D7C5-4F3E-BBCA-8CE2681E274D}"/>
    <dataValidation allowBlank="1" showInputMessage="1" showErrorMessage="1" prompt="Meta anual del indicador" sqref="E28:E29 C28:C31 C33 G29" xr:uid="{16C569E6-A12C-476D-BFFF-7EC878754695}"/>
    <dataValidation allowBlank="1" showInputMessage="1" showErrorMessage="1" prompt="Monto presupuestado para el producto" sqref="D29:F31 F28:F29 D33:F33 G29 D28:D29" xr:uid="{F27E3CB1-4E58-4D57-9CE2-8B8AB328DD10}"/>
  </dataValidations>
  <pageMargins left="0.23622047244094491" right="0.23622047244094491" top="0.19685039370078741" bottom="0.35433070866141736" header="0.19685039370078741" footer="0.11811023622047245"/>
  <pageSetup scale="61" fitToHeight="0" orientation="portrait" r:id="rId1"/>
  <headerFooter>
    <oddFooter>Página &amp;P</oddFooter>
  </headerFooter>
  <rowBreaks count="2" manualBreakCount="2">
    <brk id="37" max="9" man="1"/>
    <brk id="49" max="9"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0"/>
  <sheetViews>
    <sheetView showGridLines="0" topLeftCell="A37" zoomScale="70" zoomScaleNormal="63" zoomScaleSheetLayoutView="59" workbookViewId="0">
      <selection activeCell="P41" sqref="P41"/>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85</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57">
        <v>589452322</v>
      </c>
      <c r="B25" s="158"/>
      <c r="C25" s="161">
        <v>585453817.22000003</v>
      </c>
      <c r="D25" s="162"/>
      <c r="E25" s="163"/>
      <c r="F25" s="164">
        <v>562331510.45000005</v>
      </c>
      <c r="G25" s="165"/>
      <c r="H25" s="166"/>
      <c r="I25" s="159">
        <f>F25/C25</f>
        <v>0.96050532750850415</v>
      </c>
      <c r="J25" s="160"/>
    </row>
    <row r="26" spans="1:14" ht="16" x14ac:dyDescent="0.75">
      <c r="A26" s="79" t="s">
        <v>23</v>
      </c>
      <c r="B26" s="70"/>
      <c r="C26" s="70"/>
      <c r="D26" s="70"/>
      <c r="E26" s="70"/>
      <c r="F26" s="70"/>
      <c r="G26" s="70"/>
      <c r="H26" s="70"/>
      <c r="I26" s="70"/>
      <c r="J26" s="80"/>
    </row>
    <row r="27" spans="1:14" x14ac:dyDescent="0.75">
      <c r="A27" s="38"/>
      <c r="B27" s="34"/>
      <c r="C27" s="105" t="s">
        <v>48</v>
      </c>
      <c r="D27" s="106"/>
      <c r="E27" s="105" t="s">
        <v>46</v>
      </c>
      <c r="F27" s="106"/>
      <c r="G27" s="105" t="s">
        <v>47</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v>4</v>
      </c>
      <c r="D29" s="39">
        <v>28136573.899999999</v>
      </c>
      <c r="E29" s="45">
        <v>2</v>
      </c>
      <c r="F29" s="39">
        <v>10888420.560000001</v>
      </c>
      <c r="G29" s="60">
        <v>2</v>
      </c>
      <c r="H29" s="39">
        <v>10550941.460000001</v>
      </c>
      <c r="I29" s="42">
        <f>Tabla1[[#This Row],[Física 
(E)]]/Tabla1[[#This Row],[Física
(C)]]</f>
        <v>1</v>
      </c>
      <c r="J29" s="43">
        <f>Tabla1[[#This Row],[Financiera 
 (F)]]/Tabla1[[#This Row],[Financiera
(D)]]</f>
        <v>0.96900568836955359</v>
      </c>
      <c r="N29" s="48"/>
    </row>
    <row r="30" spans="1:14" ht="87.65" customHeight="1" x14ac:dyDescent="0.75">
      <c r="A30" s="16" t="s">
        <v>62</v>
      </c>
      <c r="B30" s="26" t="s">
        <v>66</v>
      </c>
      <c r="C30" s="33">
        <v>24</v>
      </c>
      <c r="D30" s="39">
        <v>145391125.34</v>
      </c>
      <c r="E30" s="45">
        <v>6</v>
      </c>
      <c r="F30" s="39">
        <v>55696206.439999998</v>
      </c>
      <c r="G30" s="45">
        <v>21</v>
      </c>
      <c r="H30" s="39">
        <v>63909595.829999998</v>
      </c>
      <c r="I30" s="42">
        <f>Tabla1[[#This Row],[Física 
(E)]]/Tabla1[[#This Row],[Física
(C)]]</f>
        <v>3.5</v>
      </c>
      <c r="J30" s="43">
        <f>Tabla1[[#This Row],[Financiera 
 (F)]]/Tabla1[[#This Row],[Financiera
(D)]]</f>
        <v>1.1474676627904283</v>
      </c>
    </row>
    <row r="31" spans="1:14" ht="99.95" customHeight="1" x14ac:dyDescent="0.75">
      <c r="A31" s="16" t="s">
        <v>63</v>
      </c>
      <c r="B31" s="26" t="s">
        <v>67</v>
      </c>
      <c r="C31" s="50">
        <v>34286</v>
      </c>
      <c r="D31" s="39">
        <v>59085217.93</v>
      </c>
      <c r="E31" s="50">
        <v>8166</v>
      </c>
      <c r="F31" s="39">
        <v>21649114.32</v>
      </c>
      <c r="G31" s="60">
        <v>8082</v>
      </c>
      <c r="H31" s="39">
        <v>28334565.48</v>
      </c>
      <c r="I31" s="42">
        <f>Tabla1[[#This Row],[Física 
(E)]]/Tabla1[[#This Row],[Física
(C)]]</f>
        <v>0.98971344599559152</v>
      </c>
      <c r="J31" s="43">
        <f>Tabla1[[#This Row],[Financiera 
 (F)]]/Tabla1[[#This Row],[Financiera
(D)]]</f>
        <v>1.3088094534113948</v>
      </c>
    </row>
    <row r="32" spans="1:14" ht="92.25" customHeight="1" x14ac:dyDescent="0.75">
      <c r="A32" s="25" t="s">
        <v>64</v>
      </c>
      <c r="B32" s="49" t="s">
        <v>68</v>
      </c>
      <c r="C32" s="46">
        <v>217</v>
      </c>
      <c r="D32" s="40">
        <v>27276333.120000001</v>
      </c>
      <c r="E32" s="51">
        <v>32</v>
      </c>
      <c r="F32" s="40">
        <v>10049952.16</v>
      </c>
      <c r="G32" s="46">
        <v>84</v>
      </c>
      <c r="H32" s="40">
        <v>11646091.029999999</v>
      </c>
      <c r="I32" s="42">
        <f>Tabla1[[#This Row],[Física 
(E)]]/Tabla1[[#This Row],[Física
(C)]]</f>
        <v>2.625</v>
      </c>
      <c r="J32" s="43">
        <f>Tabla1[[#This Row],[Financiera 
 (F)]]/Tabla1[[#This Row],[Financiera
(D)]]</f>
        <v>1.1588205440770973</v>
      </c>
    </row>
    <row r="33" spans="1:16" ht="67.150000000000006" customHeight="1" thickBot="1" x14ac:dyDescent="0.9">
      <c r="A33" s="27" t="s">
        <v>65</v>
      </c>
      <c r="B33" s="28" t="s">
        <v>69</v>
      </c>
      <c r="C33" s="44">
        <v>269</v>
      </c>
      <c r="D33" s="41">
        <v>15525211.369999999</v>
      </c>
      <c r="E33" s="44">
        <v>50</v>
      </c>
      <c r="F33" s="41">
        <v>6146890.7699999996</v>
      </c>
      <c r="G33" s="47">
        <v>56</v>
      </c>
      <c r="H33" s="41">
        <v>7026757.9299999997</v>
      </c>
      <c r="I33" s="42">
        <f>Tabla1[[#This Row],[Física 
(E)]]/Tabla1[[#This Row],[Física
(C)]]</f>
        <v>1.1200000000000001</v>
      </c>
      <c r="J33" s="43">
        <f>Tabla1[[#This Row],[Financiera 
 (F)]]/Tabla1[[#This Row],[Financiera
(D)]]</f>
        <v>1.1431401976905473</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3" t="s">
        <v>125</v>
      </c>
      <c r="C38" s="144"/>
      <c r="D38" s="144"/>
      <c r="E38" s="144"/>
      <c r="F38" s="144"/>
      <c r="G38" s="144"/>
      <c r="H38" s="144"/>
      <c r="I38" s="144"/>
      <c r="J38" s="145"/>
    </row>
    <row r="39" spans="1:16" ht="57.2" customHeight="1" thickBot="1" x14ac:dyDescent="0.9">
      <c r="A39" s="21" t="s">
        <v>32</v>
      </c>
      <c r="B39" s="146" t="s">
        <v>102</v>
      </c>
      <c r="C39" s="138"/>
      <c r="D39" s="138"/>
      <c r="E39" s="138"/>
      <c r="F39" s="138"/>
      <c r="G39" s="138"/>
      <c r="H39" s="138"/>
      <c r="I39" s="138"/>
      <c r="J39" s="139"/>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37" t="s">
        <v>126</v>
      </c>
      <c r="C42" s="138"/>
      <c r="D42" s="138"/>
      <c r="E42" s="138"/>
      <c r="F42" s="138"/>
      <c r="G42" s="138"/>
      <c r="H42" s="138"/>
      <c r="I42" s="138"/>
      <c r="J42" s="139"/>
      <c r="K42" s="11"/>
    </row>
    <row r="43" spans="1:16" ht="162" customHeight="1" thickBot="1" x14ac:dyDescent="0.9">
      <c r="A43" s="21" t="s">
        <v>32</v>
      </c>
      <c r="B43" s="141" t="s">
        <v>127</v>
      </c>
      <c r="C43" s="141"/>
      <c r="D43" s="141"/>
      <c r="E43" s="141"/>
      <c r="F43" s="141"/>
      <c r="G43" s="141"/>
      <c r="H43" s="141"/>
      <c r="I43" s="141"/>
      <c r="J43" s="142"/>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102.75" customHeight="1" x14ac:dyDescent="0.75">
      <c r="A46" s="30" t="s">
        <v>31</v>
      </c>
      <c r="B46" s="137" t="s">
        <v>103</v>
      </c>
      <c r="C46" s="138"/>
      <c r="D46" s="138"/>
      <c r="E46" s="138"/>
      <c r="F46" s="138"/>
      <c r="G46" s="138"/>
      <c r="H46" s="138"/>
      <c r="I46" s="138"/>
      <c r="J46" s="139"/>
    </row>
    <row r="47" spans="1:16" ht="109.5" customHeight="1" thickBot="1" x14ac:dyDescent="0.9">
      <c r="A47" s="31" t="s">
        <v>32</v>
      </c>
      <c r="B47" s="146" t="s">
        <v>109</v>
      </c>
      <c r="C47" s="138"/>
      <c r="D47" s="138"/>
      <c r="E47" s="138"/>
      <c r="F47" s="138"/>
      <c r="G47" s="138"/>
      <c r="H47" s="138"/>
      <c r="I47" s="138"/>
      <c r="J47" s="139"/>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74.45" customHeight="1" x14ac:dyDescent="0.75">
      <c r="A50" s="30" t="s">
        <v>31</v>
      </c>
      <c r="B50" s="137" t="s">
        <v>100</v>
      </c>
      <c r="C50" s="138"/>
      <c r="D50" s="138"/>
      <c r="E50" s="138"/>
      <c r="F50" s="138"/>
      <c r="G50" s="138"/>
      <c r="H50" s="138"/>
      <c r="I50" s="138"/>
      <c r="J50" s="139"/>
    </row>
    <row r="51" spans="1:10" ht="152.25" customHeight="1" thickBot="1" x14ac:dyDescent="0.9">
      <c r="A51" s="32" t="s">
        <v>32</v>
      </c>
      <c r="B51" s="64" t="s">
        <v>110</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81.75" customHeight="1" x14ac:dyDescent="0.75">
      <c r="A54" s="23" t="s">
        <v>31</v>
      </c>
      <c r="B54" s="137" t="s">
        <v>101</v>
      </c>
      <c r="C54" s="138"/>
      <c r="D54" s="138"/>
      <c r="E54" s="138"/>
      <c r="F54" s="138"/>
      <c r="G54" s="138"/>
      <c r="H54" s="138"/>
      <c r="I54" s="138"/>
      <c r="J54" s="139"/>
    </row>
    <row r="55" spans="1:10" ht="154.5" customHeight="1" thickBot="1" x14ac:dyDescent="0.9">
      <c r="A55" s="24" t="s">
        <v>32</v>
      </c>
      <c r="B55" s="140" t="s">
        <v>111</v>
      </c>
      <c r="C55" s="138"/>
      <c r="D55" s="138"/>
      <c r="E55" s="138"/>
      <c r="F55" s="138"/>
      <c r="G55" s="138"/>
      <c r="H55" s="138"/>
      <c r="I55" s="138"/>
      <c r="J55" s="139"/>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B36:J36"/>
    <mergeCell ref="B37:J37"/>
    <mergeCell ref="B38:J38"/>
    <mergeCell ref="B39:J39"/>
    <mergeCell ref="C15:J15"/>
    <mergeCell ref="C16:J16"/>
    <mergeCell ref="A17:J17"/>
    <mergeCell ref="B18:J18"/>
    <mergeCell ref="B19:J19"/>
    <mergeCell ref="B20:J20"/>
    <mergeCell ref="A22:J22"/>
    <mergeCell ref="B21:J21"/>
    <mergeCell ref="A34:J34"/>
    <mergeCell ref="A35:J35"/>
    <mergeCell ref="F25:H25"/>
    <mergeCell ref="E27:F27"/>
    <mergeCell ref="C14:J14"/>
    <mergeCell ref="B48:J48"/>
    <mergeCell ref="B49:J49"/>
    <mergeCell ref="B44:J44"/>
    <mergeCell ref="B45:J45"/>
    <mergeCell ref="B46:J46"/>
    <mergeCell ref="B47:J47"/>
    <mergeCell ref="A25:B25"/>
    <mergeCell ref="I25:J25"/>
    <mergeCell ref="A26:J26"/>
    <mergeCell ref="C27:D27"/>
    <mergeCell ref="G27:H27"/>
    <mergeCell ref="I27:J27"/>
    <mergeCell ref="C25:E25"/>
    <mergeCell ref="B40:J40"/>
    <mergeCell ref="B41:J41"/>
    <mergeCell ref="A60:J60"/>
    <mergeCell ref="B50:J50"/>
    <mergeCell ref="B51:J51"/>
    <mergeCell ref="A57:J57"/>
    <mergeCell ref="B52:J52"/>
    <mergeCell ref="B53:J53"/>
    <mergeCell ref="B42:J42"/>
    <mergeCell ref="A58:J58"/>
    <mergeCell ref="A59:J59"/>
    <mergeCell ref="B54:J54"/>
    <mergeCell ref="B55:J55"/>
    <mergeCell ref="B43:J43"/>
    <mergeCell ref="B8:J8"/>
    <mergeCell ref="B11:J11"/>
    <mergeCell ref="B12:J12"/>
    <mergeCell ref="A13:J13"/>
    <mergeCell ref="B9:J9"/>
    <mergeCell ref="B10:J10"/>
    <mergeCell ref="A5:J5"/>
    <mergeCell ref="A6:J6"/>
    <mergeCell ref="A7:J7"/>
    <mergeCell ref="B1:J1"/>
    <mergeCell ref="B2:C2"/>
    <mergeCell ref="D2:H2"/>
    <mergeCell ref="B3:C3"/>
    <mergeCell ref="D3:H3"/>
    <mergeCell ref="A4:J4"/>
    <mergeCell ref="A23:J23"/>
    <mergeCell ref="A24:B24"/>
    <mergeCell ref="I24:J24"/>
    <mergeCell ref="C24:E24"/>
    <mergeCell ref="F24:H24"/>
  </mergeCells>
  <phoneticPr fontId="21" type="noConversion"/>
  <dataValidations xWindow="680" yWindow="669" count="16">
    <dataValidation allowBlank="1" showInputMessage="1" showErrorMessage="1" prompt="Monto presupuestado para el producto" sqref="G29:H29 F28:F29 D28:D29 D29:F31 D33:F33" xr:uid="{00000000-0002-0000-0000-000000000000}"/>
    <dataValidation allowBlank="1" showInputMessage="1" showErrorMessage="1" prompt="Meta anual del indicador" sqref="E28:E29 C28:C31 C33 G29" xr:uid="{00000000-0002-0000-0000-000001000000}"/>
    <dataValidation allowBlank="1" showInputMessage="1" showErrorMessage="1" prompt="¿En qué consiste el programa?" sqref="B19:J19" xr:uid="{00000000-0002-0000-0000-000002000000}"/>
    <dataValidation allowBlank="1" showInputMessage="1" showErrorMessage="1" prompt="Presupuesto del programa" sqref="A25:C25 F25" xr:uid="{00000000-0002-0000-0000-000003000000}"/>
    <dataValidation allowBlank="1" showInputMessage="1" showErrorMessage="1" prompt="Oportunidades de mejora identificadas" sqref="A59:J59" xr:uid="{00000000-0002-0000-0000-000004000000}"/>
    <dataValidation allowBlank="1" showInputMessage="1" showErrorMessage="1" prompt="De existir desvío, explicar razones." sqref="B38:J39 B55:J56 B47:J47 B43:J43 K42 B51:J51" xr:uid="{00000000-0002-0000-0000-000005000000}"/>
    <dataValidation allowBlank="1" showInputMessage="1" showErrorMessage="1" prompt="1. Describir lo plasmado en el presupuesto_x000a_2. Describir lo alcanzado en términos financieros y de producción " sqref="B42:J42 B46:J46 B50:J50 B54:J54" xr:uid="{00000000-0002-0000-0000-000006000000}"/>
    <dataValidation allowBlank="1" showInputMessage="1" showErrorMessage="1" prompt="¿En qué consiste el producto? su objetivo" sqref="B45:J45 B41:J41 B49:J49 B53:J53 B37:J37" xr:uid="{00000000-0002-0000-0000-000007000000}"/>
    <dataValidation allowBlank="1" showInputMessage="1" showErrorMessage="1" prompt="Nombre del producto" sqref="B52:J52 B40:J40 B48:J48 B44:J44 B36:J36" xr:uid="{00000000-0002-0000-0000-000008000000}"/>
    <dataValidation allowBlank="1" showInputMessage="1" showErrorMessage="1" prompt="¿A quién va dirigido el programa?, ¿qué característica tiene esta población que requiere ser beneficiada?" sqref="B20:J20" xr:uid="{00000000-0002-0000-0000-000009000000}"/>
    <dataValidation allowBlank="1" showInputMessage="1" prompt="Nombre del capítulo" sqref="B8:J10" xr:uid="{00000000-0002-0000-0000-00000A000000}"/>
    <dataValidation allowBlank="1" sqref="A8" xr:uid="{00000000-0002-0000-0000-00000B000000}"/>
    <dataValidation allowBlank="1" showInputMessage="1" showErrorMessage="1" prompt="Monto ejecutado en el trimestre" sqref="H33 H28 H30:H31" xr:uid="{00000000-0002-0000-0000-00000C000000}"/>
    <dataValidation allowBlank="1" showInputMessage="1" showErrorMessage="1" prompt="Meta alcanzada en el trimestre" sqref="G28 G30:G31" xr:uid="{00000000-0002-0000-0000-00000D000000}"/>
    <dataValidation allowBlank="1" showInputMessage="1" showErrorMessage="1" prompt="Nombre del indicador" sqref="B28:B31 B33" xr:uid="{00000000-0002-0000-0000-00000E000000}"/>
    <dataValidation allowBlank="1" showInputMessage="1" showErrorMessage="1" prompt="Nombre de cada producto" sqref="A28:A33" xr:uid="{00000000-0002-0000-0000-00000F000000}"/>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5E02-127A-48D0-8AE8-71F55D909158}">
  <sheetPr>
    <pageSetUpPr fitToPage="1"/>
  </sheetPr>
  <dimension ref="A1:P60"/>
  <sheetViews>
    <sheetView showGridLines="0" topLeftCell="A53" zoomScale="115" zoomScaleNormal="115" zoomScaleSheetLayoutView="59" workbookViewId="0">
      <selection activeCell="A28" sqref="A28:XFD3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86</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57">
        <v>589452322</v>
      </c>
      <c r="B25" s="158"/>
      <c r="C25" s="161">
        <v>585453817.22000003</v>
      </c>
      <c r="D25" s="162"/>
      <c r="E25" s="163"/>
      <c r="F25" s="164">
        <v>562331510.45000005</v>
      </c>
      <c r="G25" s="165"/>
      <c r="H25" s="166"/>
      <c r="I25" s="159">
        <f>F25/C25</f>
        <v>0.96050532750850415</v>
      </c>
      <c r="J25" s="160"/>
    </row>
    <row r="26" spans="1:14" ht="16" x14ac:dyDescent="0.75">
      <c r="A26" s="79" t="s">
        <v>23</v>
      </c>
      <c r="B26" s="70"/>
      <c r="C26" s="70"/>
      <c r="D26" s="70"/>
      <c r="E26" s="70"/>
      <c r="F26" s="70"/>
      <c r="G26" s="70"/>
      <c r="H26" s="70"/>
      <c r="I26" s="70"/>
      <c r="J26" s="80"/>
    </row>
    <row r="27" spans="1:14" ht="14.9" customHeight="1" x14ac:dyDescent="0.75">
      <c r="A27" s="38"/>
      <c r="B27" s="34"/>
      <c r="C27" s="105" t="s">
        <v>48</v>
      </c>
      <c r="D27" s="106"/>
      <c r="E27" s="105" t="s">
        <v>88</v>
      </c>
      <c r="F27" s="106"/>
      <c r="G27" s="105" t="s">
        <v>89</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f>Tabla1[[#This Row],[Física
(A)]]</f>
        <v>4</v>
      </c>
      <c r="D29" s="39">
        <f>Tabla1[[#This Row],[Financiera
(B)]]</f>
        <v>28136573.899999999</v>
      </c>
      <c r="E29" s="45">
        <f>Tabla13[[#This Row],[Física
(C)]]+Tabla1[[#This Row],[Física
(C)]]</f>
        <v>4</v>
      </c>
      <c r="F29" s="39">
        <f>SUM(Tabla13[[#This Row],[Financiera
(D)]]+Tabla1[[#This Row],[Financiera
(D)]])</f>
        <v>17099315.09</v>
      </c>
      <c r="G29" s="50">
        <f>SUM(Tabla13[[#This Row],[Física 
(E)]]+Tabla1[[#This Row],[Física 
(E)]])</f>
        <v>4</v>
      </c>
      <c r="H29" s="39">
        <f>SUM(Tabla13[[#This Row],[Financiera 
 (F)]]+Tabla1[[#This Row],[Financiera 
 (F)]])</f>
        <v>16560866.710000001</v>
      </c>
      <c r="I29" s="42">
        <f>Tabla14[[#This Row],[Física 
(E)]]/Tabla14[[#This Row],[Física
(C)]]</f>
        <v>1</v>
      </c>
      <c r="J29" s="43">
        <f>Tabla14[[#This Row],[Financiera 
 (F)]]/Tabla14[[#This Row],[Financiera
(D)]]</f>
        <v>0.96851052938869497</v>
      </c>
      <c r="N29" s="48"/>
    </row>
    <row r="30" spans="1:14" ht="87.65" customHeight="1" x14ac:dyDescent="0.75">
      <c r="A30" s="16" t="s">
        <v>62</v>
      </c>
      <c r="B30" s="26" t="s">
        <v>66</v>
      </c>
      <c r="C30" s="33">
        <f>Tabla1[[#This Row],[Física
(A)]]</f>
        <v>24</v>
      </c>
      <c r="D30" s="39">
        <f>Tabla1[[#This Row],[Financiera
(B)]]</f>
        <v>145391125.34</v>
      </c>
      <c r="E30" s="45">
        <f>Tabla13[[#This Row],[Física
(C)]]+Tabla1[[#This Row],[Física
(C)]]</f>
        <v>14</v>
      </c>
      <c r="F30" s="39">
        <f>SUM(Tabla13[[#This Row],[Financiera
(D)]]+Tabla1[[#This Row],[Financiera
(D)]])</f>
        <v>84699254.650000006</v>
      </c>
      <c r="G30" s="45">
        <f>SUM(Tabla13[[#This Row],[Física 
(E)]]+Tabla1[[#This Row],[Física 
(E)]])</f>
        <v>38</v>
      </c>
      <c r="H30" s="39">
        <f>SUM(Tabla13[[#This Row],[Financiera 
 (F)]]+Tabla1[[#This Row],[Financiera 
 (F)]])</f>
        <v>96722334.620000005</v>
      </c>
      <c r="I30" s="42">
        <f>Tabla14[[#This Row],[Física 
(E)]]/Tabla14[[#This Row],[Física
(C)]]</f>
        <v>2.7142857142857144</v>
      </c>
      <c r="J30" s="43">
        <f>Tabla14[[#This Row],[Financiera 
 (F)]]/Tabla14[[#This Row],[Financiera
(D)]]</f>
        <v>1.1419502452492951</v>
      </c>
    </row>
    <row r="31" spans="1:14" ht="99.95" customHeight="1" x14ac:dyDescent="0.75">
      <c r="A31" s="16" t="s">
        <v>63</v>
      </c>
      <c r="B31" s="26" t="s">
        <v>67</v>
      </c>
      <c r="C31" s="50">
        <f>Tabla1[[#This Row],[Física
(A)]]</f>
        <v>34286</v>
      </c>
      <c r="D31" s="39">
        <f>Tabla1[[#This Row],[Financiera
(B)]]</f>
        <v>59085217.93</v>
      </c>
      <c r="E31" s="50">
        <f>Tabla13[[#This Row],[Física
(C)]]+Tabla1[[#This Row],[Física
(C)]]</f>
        <v>16330</v>
      </c>
      <c r="F31" s="39">
        <f>SUM(Tabla13[[#This Row],[Financiera
(D)]]+Tabla1[[#This Row],[Financiera
(D)]])</f>
        <v>33361018.210000001</v>
      </c>
      <c r="G31" s="50">
        <f>SUM(Tabla13[[#This Row],[Física 
(E)]]+Tabla1[[#This Row],[Física 
(E)]])</f>
        <v>15704</v>
      </c>
      <c r="H31" s="39">
        <f>SUM(Tabla13[[#This Row],[Financiera 
 (F)]]+Tabla1[[#This Row],[Financiera 
 (F)]])</f>
        <v>42158382.810000002</v>
      </c>
      <c r="I31" s="42">
        <f>Tabla14[[#This Row],[Física 
(E)]]/Tabla14[[#This Row],[Física
(C)]]</f>
        <v>0.96166564605021432</v>
      </c>
      <c r="J31" s="43">
        <f>Tabla14[[#This Row],[Financiera 
 (F)]]/Tabla14[[#This Row],[Financiera
(D)]]</f>
        <v>1.2637019213449241</v>
      </c>
    </row>
    <row r="32" spans="1:14" ht="92.25" customHeight="1" x14ac:dyDescent="0.75">
      <c r="A32" s="25" t="s">
        <v>64</v>
      </c>
      <c r="B32" s="49" t="s">
        <v>68</v>
      </c>
      <c r="C32" s="46">
        <f>Tabla1[[#This Row],[Física
(A)]]</f>
        <v>217</v>
      </c>
      <c r="D32" s="40">
        <f>Tabla1[[#This Row],[Financiera
(B)]]</f>
        <v>27276333.120000001</v>
      </c>
      <c r="E32" s="51">
        <f>Tabla13[[#This Row],[Física
(C)]]+Tabla1[[#This Row],[Física
(C)]]</f>
        <v>67</v>
      </c>
      <c r="F32" s="40">
        <f>SUM(Tabla13[[#This Row],[Financiera
(D)]]+Tabla1[[#This Row],[Financiera
(D)]])</f>
        <v>15683665.09</v>
      </c>
      <c r="G32" s="46">
        <f>SUM(Tabla13[[#This Row],[Física 
(E)]]+Tabla1[[#This Row],[Física 
(E)]])</f>
        <v>249</v>
      </c>
      <c r="H32" s="40">
        <f>SUM(Tabla13[[#This Row],[Financiera 
 (F)]]+Tabla1[[#This Row],[Financiera 
 (F)]])</f>
        <v>16737969.77</v>
      </c>
      <c r="I32" s="42">
        <f>Tabla14[[#This Row],[Física 
(E)]]/Tabla14[[#This Row],[Física
(C)]]</f>
        <v>3.716417910447761</v>
      </c>
      <c r="J32" s="43">
        <f>Tabla14[[#This Row],[Financiera 
 (F)]]/Tabla14[[#This Row],[Financiera
(D)]]</f>
        <v>1.0672231059481263</v>
      </c>
    </row>
    <row r="33" spans="1:16" ht="67.150000000000006" customHeight="1" thickBot="1" x14ac:dyDescent="0.9">
      <c r="A33" s="27" t="s">
        <v>65</v>
      </c>
      <c r="B33" s="28" t="s">
        <v>69</v>
      </c>
      <c r="C33" s="44">
        <f>Tabla1[[#This Row],[Física
(A)]]</f>
        <v>269</v>
      </c>
      <c r="D33" s="41">
        <f>Tabla1[[#This Row],[Financiera
(B)]]</f>
        <v>15525211.369999999</v>
      </c>
      <c r="E33" s="44">
        <f>Tabla13[[#This Row],[Física
(C)]]+Tabla1[[#This Row],[Física
(C)]]</f>
        <v>118</v>
      </c>
      <c r="F33" s="41">
        <f>SUM(Tabla13[[#This Row],[Financiera
(D)]]+Tabla1[[#This Row],[Financiera
(D)]])</f>
        <v>9720563.0700000003</v>
      </c>
      <c r="G33" s="47">
        <f>SUM(Tabla13[[#This Row],[Física 
(E)]]+Tabla1[[#This Row],[Física 
(E)]])</f>
        <v>113</v>
      </c>
      <c r="H33" s="41">
        <f>SUM(Tabla13[[#This Row],[Financiera 
 (F)]]+Tabla1[[#This Row],[Financiera 
 (F)]])</f>
        <v>10957993.83</v>
      </c>
      <c r="I33" s="42">
        <f>Tabla14[[#This Row],[Física 
(E)]]/Tabla14[[#This Row],[Física
(C)]]</f>
        <v>0.9576271186440678</v>
      </c>
      <c r="J33" s="43">
        <f>Tabla14[[#This Row],[Financiera 
 (F)]]/Tabla14[[#This Row],[Financiera
(D)]]</f>
        <v>1.1273003169763909</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3" t="s">
        <v>128</v>
      </c>
      <c r="C38" s="144"/>
      <c r="D38" s="144"/>
      <c r="E38" s="144"/>
      <c r="F38" s="144"/>
      <c r="G38" s="144"/>
      <c r="H38" s="144"/>
      <c r="I38" s="144"/>
      <c r="J38" s="145"/>
    </row>
    <row r="39" spans="1:16" ht="57.2" customHeight="1" thickBot="1" x14ac:dyDescent="0.9">
      <c r="A39" s="21" t="s">
        <v>32</v>
      </c>
      <c r="B39" s="146" t="s">
        <v>112</v>
      </c>
      <c r="C39" s="138"/>
      <c r="D39" s="138"/>
      <c r="E39" s="138"/>
      <c r="F39" s="138"/>
      <c r="G39" s="138"/>
      <c r="H39" s="138"/>
      <c r="I39" s="138"/>
      <c r="J39" s="139"/>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37" t="s">
        <v>106</v>
      </c>
      <c r="C42" s="138"/>
      <c r="D42" s="138"/>
      <c r="E42" s="138"/>
      <c r="F42" s="138"/>
      <c r="G42" s="138"/>
      <c r="H42" s="138"/>
      <c r="I42" s="138"/>
      <c r="J42" s="139"/>
      <c r="K42" s="11"/>
    </row>
    <row r="43" spans="1:16" ht="210" customHeight="1" thickBot="1" x14ac:dyDescent="0.9">
      <c r="A43" s="21" t="s">
        <v>32</v>
      </c>
      <c r="B43" s="167" t="s">
        <v>113</v>
      </c>
      <c r="C43" s="167"/>
      <c r="D43" s="167"/>
      <c r="E43" s="167"/>
      <c r="F43" s="167"/>
      <c r="G43" s="167"/>
      <c r="H43" s="167"/>
      <c r="I43" s="167"/>
      <c r="J43" s="168"/>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93.75" customHeight="1" x14ac:dyDescent="0.75">
      <c r="A46" s="30" t="s">
        <v>31</v>
      </c>
      <c r="B46" s="137" t="s">
        <v>107</v>
      </c>
      <c r="C46" s="138"/>
      <c r="D46" s="138"/>
      <c r="E46" s="138"/>
      <c r="F46" s="138"/>
      <c r="G46" s="138"/>
      <c r="H46" s="138"/>
      <c r="I46" s="138"/>
      <c r="J46" s="139"/>
    </row>
    <row r="47" spans="1:16" ht="128.25" customHeight="1" thickBot="1" x14ac:dyDescent="0.9">
      <c r="A47" s="31" t="s">
        <v>32</v>
      </c>
      <c r="B47" s="146" t="s">
        <v>114</v>
      </c>
      <c r="C47" s="138"/>
      <c r="D47" s="138"/>
      <c r="E47" s="138"/>
      <c r="F47" s="138"/>
      <c r="G47" s="138"/>
      <c r="H47" s="138"/>
      <c r="I47" s="138"/>
      <c r="J47" s="139"/>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100.15" customHeight="1" x14ac:dyDescent="0.75">
      <c r="A50" s="30" t="s">
        <v>31</v>
      </c>
      <c r="B50" s="137" t="s">
        <v>129</v>
      </c>
      <c r="C50" s="138"/>
      <c r="D50" s="138"/>
      <c r="E50" s="138"/>
      <c r="F50" s="138"/>
      <c r="G50" s="138"/>
      <c r="H50" s="138"/>
      <c r="I50" s="138"/>
      <c r="J50" s="139"/>
    </row>
    <row r="51" spans="1:10" ht="153" customHeight="1" thickBot="1" x14ac:dyDescent="0.9">
      <c r="A51" s="32" t="s">
        <v>32</v>
      </c>
      <c r="B51" s="64" t="s">
        <v>115</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102" customHeight="1" x14ac:dyDescent="0.75">
      <c r="A54" s="23" t="s">
        <v>31</v>
      </c>
      <c r="B54" s="137" t="s">
        <v>130</v>
      </c>
      <c r="C54" s="138"/>
      <c r="D54" s="138"/>
      <c r="E54" s="138"/>
      <c r="F54" s="138"/>
      <c r="G54" s="138"/>
      <c r="H54" s="138"/>
      <c r="I54" s="138"/>
      <c r="J54" s="139"/>
    </row>
    <row r="55" spans="1:10" ht="118.5" customHeight="1" thickBot="1" x14ac:dyDescent="0.9">
      <c r="A55" s="24" t="s">
        <v>32</v>
      </c>
      <c r="B55" s="146" t="s">
        <v>116</v>
      </c>
      <c r="C55" s="138"/>
      <c r="D55" s="138"/>
      <c r="E55" s="138"/>
      <c r="F55" s="138"/>
      <c r="G55" s="138"/>
      <c r="H55" s="138"/>
      <c r="I55" s="138"/>
      <c r="J55" s="139"/>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B40:J40"/>
    <mergeCell ref="A26:J26"/>
    <mergeCell ref="C27:D27"/>
    <mergeCell ref="E27:F27"/>
    <mergeCell ref="G27:H27"/>
    <mergeCell ref="I27:J27"/>
    <mergeCell ref="A34:J34"/>
    <mergeCell ref="A35:J35"/>
    <mergeCell ref="B36:J36"/>
    <mergeCell ref="B37:J37"/>
    <mergeCell ref="B38:J38"/>
    <mergeCell ref="B39:J39"/>
    <mergeCell ref="B52:J52"/>
    <mergeCell ref="B41:J41"/>
    <mergeCell ref="B42:J42"/>
    <mergeCell ref="B43:J43"/>
    <mergeCell ref="B44:J44"/>
    <mergeCell ref="B45:J45"/>
    <mergeCell ref="B46:J46"/>
    <mergeCell ref="B47:J47"/>
    <mergeCell ref="B48:J48"/>
    <mergeCell ref="B49:J49"/>
    <mergeCell ref="B50:J50"/>
    <mergeCell ref="B51:J51"/>
    <mergeCell ref="A60:J60"/>
    <mergeCell ref="B53:J53"/>
    <mergeCell ref="B54:J54"/>
    <mergeCell ref="B55:J55"/>
    <mergeCell ref="A57:J57"/>
    <mergeCell ref="A58:J58"/>
    <mergeCell ref="A59:J59"/>
  </mergeCells>
  <dataValidations xWindow="91" yWindow="331" count="16">
    <dataValidation allowBlank="1" showInputMessage="1" showErrorMessage="1" prompt="Nombre de cada producto" sqref="A28:A33" xr:uid="{DFD87F5A-9072-4106-9973-A76A00BB3812}"/>
    <dataValidation allowBlank="1" showInputMessage="1" showErrorMessage="1" prompt="Nombre del indicador" sqref="B28:B31 B33" xr:uid="{4B607D7B-5F74-4666-A318-30E0DA7D8137}"/>
    <dataValidation allowBlank="1" showInputMessage="1" showErrorMessage="1" prompt="Meta alcanzada en el trimestre" sqref="G28 G30:G31" xr:uid="{5CB0F15C-0D69-4222-91E1-D7838E038146}"/>
    <dataValidation allowBlank="1" showInputMessage="1" showErrorMessage="1" prompt="Monto ejecutado en el trimestre" sqref="H33 H28 H30:H31" xr:uid="{1F1E7312-6C2B-4D5B-B365-3D7508173AF7}"/>
    <dataValidation allowBlank="1" sqref="A8" xr:uid="{E49B29E6-EFC3-49F0-BC58-452012E73783}"/>
    <dataValidation allowBlank="1" showInputMessage="1" prompt="Nombre del capítulo" sqref="B8:J10" xr:uid="{4B338F1A-D20A-4BF9-8F4D-F21AAA8BF12A}"/>
    <dataValidation allowBlank="1" showInputMessage="1" showErrorMessage="1" prompt="¿A quién va dirigido el programa?, ¿qué característica tiene esta población que requiere ser beneficiada?" sqref="B20:J20" xr:uid="{04C00F1E-B2C4-4E45-99ED-92501E2E4B3A}"/>
    <dataValidation allowBlank="1" showInputMessage="1" showErrorMessage="1" prompt="Nombre del producto" sqref="B52:J52 B40:J40 B48:J48 B44:J44 B36:J36" xr:uid="{449B54E5-7C0C-41E4-BADC-FF1B470E6346}"/>
    <dataValidation allowBlank="1" showInputMessage="1" showErrorMessage="1" prompt="¿En qué consiste el producto? su objetivo" sqref="B45:J45 B41:J41 B49:J49 B53:J53 B37:J37" xr:uid="{566D6133-B836-46A1-B8C3-1D3FD5588793}"/>
    <dataValidation allowBlank="1" showInputMessage="1" showErrorMessage="1" prompt="1. Describir lo plasmado en el presupuesto_x000a_2. Describir lo alcanzado en términos financieros y de producción " sqref="B42:J42 B46:J46 B54:J54 B50:J50" xr:uid="{4D6E97DA-CC1B-412F-B472-15D7BE795AB0}"/>
    <dataValidation allowBlank="1" showInputMessage="1" showErrorMessage="1" prompt="De existir desvío, explicar razones." sqref="B43:J43 B47:J47 B51:J51 B38:J39 K42 B55:J56" xr:uid="{C86E80EA-3AFB-4BC2-BC0B-D9A1EED3FC54}"/>
    <dataValidation allowBlank="1" showInputMessage="1" showErrorMessage="1" prompt="Oportunidades de mejora identificadas" sqref="A59:J59" xr:uid="{99A55633-CA16-4D3D-A92B-9B5404887061}"/>
    <dataValidation allowBlank="1" showInputMessage="1" showErrorMessage="1" prompt="Presupuesto del programa" sqref="A25:C25 F25" xr:uid="{14E140F0-76FF-4F3B-9C9F-15B951392C22}"/>
    <dataValidation allowBlank="1" showInputMessage="1" showErrorMessage="1" prompt="¿En qué consiste el programa?" sqref="B19:J19" xr:uid="{F653CEA1-DC2B-44DA-B213-D20BC946FB12}"/>
    <dataValidation allowBlank="1" showInputMessage="1" showErrorMessage="1" prompt="Meta anual del indicador" sqref="E28:E29 C28:C31 C33 G29" xr:uid="{42670615-A7E6-4F97-B8D8-B3781599485E}"/>
    <dataValidation allowBlank="1" showInputMessage="1" showErrorMessage="1" prompt="Monto presupuestado para el producto" sqref="G29:H29 F28:F29 D29:F31 D33:F33 D28:D29" xr:uid="{309F7D20-31D2-44B8-AEA3-7B8CFBB4CAD3}"/>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BBD1-57F3-49CB-9253-3912B6B02D92}">
  <sheetPr>
    <pageSetUpPr fitToPage="1"/>
  </sheetPr>
  <dimension ref="A1:P60"/>
  <sheetViews>
    <sheetView showGridLines="0" topLeftCell="A40" zoomScaleNormal="100" zoomScaleSheetLayoutView="59" workbookViewId="0">
      <selection activeCell="B43" sqref="B43:J4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132</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57">
        <v>589452322</v>
      </c>
      <c r="B25" s="158"/>
      <c r="C25" s="161">
        <v>585453817.22000003</v>
      </c>
      <c r="D25" s="162"/>
      <c r="E25" s="163"/>
      <c r="F25" s="164">
        <v>562331510.45000005</v>
      </c>
      <c r="G25" s="165"/>
      <c r="H25" s="166"/>
      <c r="I25" s="159">
        <f>F25/C25</f>
        <v>0.96050532750850415</v>
      </c>
      <c r="J25" s="160"/>
    </row>
    <row r="26" spans="1:14" ht="16" x14ac:dyDescent="0.75">
      <c r="A26" s="79" t="s">
        <v>23</v>
      </c>
      <c r="B26" s="70"/>
      <c r="C26" s="70"/>
      <c r="D26" s="70"/>
      <c r="E26" s="70"/>
      <c r="F26" s="70"/>
      <c r="G26" s="70"/>
      <c r="H26" s="70"/>
      <c r="I26" s="70"/>
      <c r="J26" s="80"/>
    </row>
    <row r="27" spans="1:14" x14ac:dyDescent="0.75">
      <c r="A27" s="38"/>
      <c r="B27" s="34"/>
      <c r="C27" s="105" t="s">
        <v>48</v>
      </c>
      <c r="D27" s="106"/>
      <c r="E27" s="105" t="s">
        <v>104</v>
      </c>
      <c r="F27" s="106"/>
      <c r="G27" s="105" t="s">
        <v>105</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f>Tabla14[[#This Row],[Física
(A)]]</f>
        <v>4</v>
      </c>
      <c r="D29" s="39">
        <f>Tabla14[[#This Row],[Financiera
(B)]]</f>
        <v>28136573.899999999</v>
      </c>
      <c r="E29" s="45" t="e">
        <f>#REF!+Tabla14[[#This Row],[Física
(C)]]</f>
        <v>#REF!</v>
      </c>
      <c r="F29" s="39" t="e">
        <f>SUM(#REF!+Tabla14[[#This Row],[Financiera
(D)]])</f>
        <v>#REF!</v>
      </c>
      <c r="G29" s="50" t="e">
        <f>SUM(#REF!+Tabla14[[#This Row],[Física 
(E)]])</f>
        <v>#REF!</v>
      </c>
      <c r="H29" s="39" t="e">
        <f>SUM(#REF!)+Tabla14[[#This Row],[Financiera 
 (F)]]</f>
        <v>#REF!</v>
      </c>
      <c r="I29" s="42" t="e">
        <f>Tabla148[[#This Row],[Física 
(E)]]/Tabla148[[#This Row],[Física
(C)]]</f>
        <v>#REF!</v>
      </c>
      <c r="J29" s="43" t="e">
        <f>Tabla148[[#This Row],[Financiera 
 (F)]]/Tabla148[[#This Row],[Financiera
(D)]]</f>
        <v>#REF!</v>
      </c>
      <c r="N29" s="48"/>
    </row>
    <row r="30" spans="1:14" ht="87.65" customHeight="1" x14ac:dyDescent="0.75">
      <c r="A30" s="16" t="s">
        <v>62</v>
      </c>
      <c r="B30" s="26" t="s">
        <v>66</v>
      </c>
      <c r="C30" s="33">
        <f>Tabla14[[#This Row],[Física
(A)]]</f>
        <v>24</v>
      </c>
      <c r="D30" s="39">
        <f>Tabla14[[#This Row],[Financiera
(B)]]</f>
        <v>145391125.34</v>
      </c>
      <c r="E30" s="45" t="e">
        <f>#REF!+Tabla14[[#This Row],[Física
(C)]]</f>
        <v>#REF!</v>
      </c>
      <c r="F30" s="39" t="e">
        <f>SUM(#REF!+Tabla14[[#This Row],[Financiera
(D)]])</f>
        <v>#REF!</v>
      </c>
      <c r="G30" s="45" t="e">
        <f>SUM(#REF!+Tabla14[[#This Row],[Física 
(E)]])</f>
        <v>#REF!</v>
      </c>
      <c r="H30" s="39" t="e">
        <f>SUM(#REF!)+Tabla14[[#This Row],[Financiera 
 (F)]]</f>
        <v>#REF!</v>
      </c>
      <c r="I30" s="42" t="e">
        <f>Tabla148[[#This Row],[Física 
(E)]]/Tabla148[[#This Row],[Física
(C)]]</f>
        <v>#REF!</v>
      </c>
      <c r="J30" s="43" t="e">
        <f>Tabla148[[#This Row],[Financiera 
 (F)]]/Tabla148[[#This Row],[Financiera
(D)]]</f>
        <v>#REF!</v>
      </c>
    </row>
    <row r="31" spans="1:14" ht="99.95" customHeight="1" x14ac:dyDescent="0.75">
      <c r="A31" s="16" t="s">
        <v>63</v>
      </c>
      <c r="B31" s="26" t="s">
        <v>67</v>
      </c>
      <c r="C31" s="50">
        <f>Tabla14[[#This Row],[Física
(A)]]</f>
        <v>34286</v>
      </c>
      <c r="D31" s="39">
        <f>Tabla14[[#This Row],[Financiera
(B)]]</f>
        <v>59085217.93</v>
      </c>
      <c r="E31" s="50" t="e">
        <f>#REF!+Tabla14[[#This Row],[Física
(C)]]</f>
        <v>#REF!</v>
      </c>
      <c r="F31" s="39" t="e">
        <f>SUM(#REF!+Tabla14[[#This Row],[Financiera
(D)]])</f>
        <v>#REF!</v>
      </c>
      <c r="G31" s="50" t="e">
        <f>SUM(#REF!+Tabla14[[#This Row],[Física 
(E)]])</f>
        <v>#REF!</v>
      </c>
      <c r="H31" s="39" t="e">
        <f>SUM(#REF!)+Tabla14[[#This Row],[Financiera 
 (F)]]</f>
        <v>#REF!</v>
      </c>
      <c r="I31" s="42" t="e">
        <f>Tabla148[[#This Row],[Física 
(E)]]/Tabla148[[#This Row],[Física
(C)]]</f>
        <v>#REF!</v>
      </c>
      <c r="J31" s="43" t="e">
        <f>Tabla148[[#This Row],[Financiera 
 (F)]]/Tabla148[[#This Row],[Financiera
(D)]]</f>
        <v>#REF!</v>
      </c>
    </row>
    <row r="32" spans="1:14" ht="92.25" customHeight="1" x14ac:dyDescent="0.75">
      <c r="A32" s="25" t="s">
        <v>64</v>
      </c>
      <c r="B32" s="49" t="s">
        <v>68</v>
      </c>
      <c r="C32" s="46">
        <f>Tabla14[[#This Row],[Física
(A)]]</f>
        <v>217</v>
      </c>
      <c r="D32" s="40">
        <f>Tabla14[[#This Row],[Financiera
(B)]]</f>
        <v>27276333.120000001</v>
      </c>
      <c r="E32" s="51" t="e">
        <f>#REF!+Tabla14[[#This Row],[Física
(C)]]</f>
        <v>#REF!</v>
      </c>
      <c r="F32" s="40" t="e">
        <f>SUM(#REF!+Tabla14[[#This Row],[Financiera
(D)]])</f>
        <v>#REF!</v>
      </c>
      <c r="G32" s="46" t="e">
        <f>SUM(#REF!+Tabla14[[#This Row],[Física 
(E)]])</f>
        <v>#REF!</v>
      </c>
      <c r="H32" s="40" t="e">
        <f>SUM(#REF!)+Tabla14[[#This Row],[Financiera 
 (F)]]</f>
        <v>#REF!</v>
      </c>
      <c r="I32" s="42" t="e">
        <f>Tabla148[[#This Row],[Física 
(E)]]/Tabla148[[#This Row],[Física
(C)]]</f>
        <v>#REF!</v>
      </c>
      <c r="J32" s="43" t="e">
        <f>Tabla148[[#This Row],[Financiera 
 (F)]]/Tabla148[[#This Row],[Financiera
(D)]]</f>
        <v>#REF!</v>
      </c>
    </row>
    <row r="33" spans="1:16" ht="67.150000000000006" customHeight="1" thickBot="1" x14ac:dyDescent="0.9">
      <c r="A33" s="27" t="s">
        <v>65</v>
      </c>
      <c r="B33" s="28" t="s">
        <v>69</v>
      </c>
      <c r="C33" s="44">
        <f>Tabla14[[#This Row],[Física
(A)]]</f>
        <v>269</v>
      </c>
      <c r="D33" s="41">
        <f>Tabla14[[#This Row],[Financiera
(B)]]</f>
        <v>15525211.369999999</v>
      </c>
      <c r="E33" s="44" t="e">
        <f>#REF!+Tabla14[[#This Row],[Física
(C)]]</f>
        <v>#REF!</v>
      </c>
      <c r="F33" s="41" t="e">
        <f>SUM(#REF!+Tabla14[[#This Row],[Financiera
(D)]])</f>
        <v>#REF!</v>
      </c>
      <c r="G33" s="47" t="e">
        <f>SUM(#REF!+Tabla14[[#This Row],[Física 
(E)]])</f>
        <v>#REF!</v>
      </c>
      <c r="H33" s="41" t="e">
        <f>SUM(#REF!)+Tabla14[[#This Row],[Financiera 
 (F)]]</f>
        <v>#REF!</v>
      </c>
      <c r="I33" s="42" t="e">
        <f>Tabla148[[#This Row],[Física 
(E)]]/Tabla148[[#This Row],[Física
(C)]]</f>
        <v>#REF!</v>
      </c>
      <c r="J33" s="43" t="e">
        <f>Tabla148[[#This Row],[Financiera 
 (F)]]/Tabla148[[#This Row],[Financiera
(D)]]</f>
        <v>#REF!</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3" t="s">
        <v>108</v>
      </c>
      <c r="C38" s="144"/>
      <c r="D38" s="144"/>
      <c r="E38" s="144"/>
      <c r="F38" s="144"/>
      <c r="G38" s="144"/>
      <c r="H38" s="144"/>
      <c r="I38" s="144"/>
      <c r="J38" s="145"/>
    </row>
    <row r="39" spans="1:16" ht="96.75" customHeight="1" thickBot="1" x14ac:dyDescent="0.9">
      <c r="A39" s="21" t="s">
        <v>32</v>
      </c>
      <c r="B39" s="146" t="s">
        <v>117</v>
      </c>
      <c r="C39" s="138"/>
      <c r="D39" s="138"/>
      <c r="E39" s="138"/>
      <c r="F39" s="138"/>
      <c r="G39" s="138"/>
      <c r="H39" s="138"/>
      <c r="I39" s="138"/>
      <c r="J39" s="139"/>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74.900000000000006" customHeight="1" x14ac:dyDescent="0.75">
      <c r="A42" s="20" t="s">
        <v>31</v>
      </c>
      <c r="B42" s="137" t="s">
        <v>118</v>
      </c>
      <c r="C42" s="138"/>
      <c r="D42" s="138"/>
      <c r="E42" s="138"/>
      <c r="F42" s="138"/>
      <c r="G42" s="138"/>
      <c r="H42" s="138"/>
      <c r="I42" s="138"/>
      <c r="J42" s="139"/>
      <c r="K42" s="11"/>
    </row>
    <row r="43" spans="1:16" ht="171" customHeight="1" thickBot="1" x14ac:dyDescent="0.9">
      <c r="A43" s="21" t="s">
        <v>32</v>
      </c>
      <c r="B43" s="167" t="s">
        <v>119</v>
      </c>
      <c r="C43" s="167"/>
      <c r="D43" s="167"/>
      <c r="E43" s="167"/>
      <c r="F43" s="167"/>
      <c r="G43" s="167"/>
      <c r="H43" s="167"/>
      <c r="I43" s="167"/>
      <c r="J43" s="168"/>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77.25" customHeight="1" x14ac:dyDescent="0.75">
      <c r="A46" s="30" t="s">
        <v>31</v>
      </c>
      <c r="B46" s="137" t="s">
        <v>120</v>
      </c>
      <c r="C46" s="138"/>
      <c r="D46" s="138"/>
      <c r="E46" s="138"/>
      <c r="F46" s="138"/>
      <c r="G46" s="138"/>
      <c r="H46" s="138"/>
      <c r="I46" s="138"/>
      <c r="J46" s="139"/>
    </row>
    <row r="47" spans="1:16" ht="141.75" customHeight="1" thickBot="1" x14ac:dyDescent="0.9">
      <c r="A47" s="31" t="s">
        <v>32</v>
      </c>
      <c r="B47" s="146" t="s">
        <v>121</v>
      </c>
      <c r="C47" s="138"/>
      <c r="D47" s="138"/>
      <c r="E47" s="138"/>
      <c r="F47" s="138"/>
      <c r="G47" s="138"/>
      <c r="H47" s="138"/>
      <c r="I47" s="138"/>
      <c r="J47" s="139"/>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71.45" customHeight="1" x14ac:dyDescent="0.75">
      <c r="A50" s="30" t="s">
        <v>31</v>
      </c>
      <c r="B50" s="137" t="s">
        <v>131</v>
      </c>
      <c r="C50" s="138"/>
      <c r="D50" s="138"/>
      <c r="E50" s="138"/>
      <c r="F50" s="138"/>
      <c r="G50" s="138"/>
      <c r="H50" s="138"/>
      <c r="I50" s="138"/>
      <c r="J50" s="139"/>
    </row>
    <row r="51" spans="1:10" ht="94.5" customHeight="1" thickBot="1" x14ac:dyDescent="0.9">
      <c r="A51" s="32" t="s">
        <v>32</v>
      </c>
      <c r="B51" s="146" t="s">
        <v>122</v>
      </c>
      <c r="C51" s="138"/>
      <c r="D51" s="138"/>
      <c r="E51" s="138"/>
      <c r="F51" s="138"/>
      <c r="G51" s="138"/>
      <c r="H51" s="138"/>
      <c r="I51" s="138"/>
      <c r="J51" s="139"/>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88.5" customHeight="1" x14ac:dyDescent="0.75">
      <c r="A54" s="23" t="s">
        <v>31</v>
      </c>
      <c r="B54" s="137" t="s">
        <v>123</v>
      </c>
      <c r="C54" s="138"/>
      <c r="D54" s="138"/>
      <c r="E54" s="138"/>
      <c r="F54" s="138"/>
      <c r="G54" s="138"/>
      <c r="H54" s="138"/>
      <c r="I54" s="138"/>
      <c r="J54" s="139"/>
    </row>
    <row r="55" spans="1:10" ht="141.75" customHeight="1" thickBot="1" x14ac:dyDescent="0.9">
      <c r="A55" s="24" t="s">
        <v>32</v>
      </c>
      <c r="B55" s="146" t="s">
        <v>124</v>
      </c>
      <c r="C55" s="138"/>
      <c r="D55" s="138"/>
      <c r="E55" s="138"/>
      <c r="F55" s="138"/>
      <c r="G55" s="138"/>
      <c r="H55" s="138"/>
      <c r="I55" s="138"/>
      <c r="J55" s="139"/>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B40:J40"/>
    <mergeCell ref="A26:J26"/>
    <mergeCell ref="C27:D27"/>
    <mergeCell ref="E27:F27"/>
    <mergeCell ref="G27:H27"/>
    <mergeCell ref="I27:J27"/>
    <mergeCell ref="A34:J34"/>
    <mergeCell ref="A35:J35"/>
    <mergeCell ref="B36:J36"/>
    <mergeCell ref="B37:J37"/>
    <mergeCell ref="B38:J38"/>
    <mergeCell ref="B39:J39"/>
    <mergeCell ref="B52:J52"/>
    <mergeCell ref="B41:J41"/>
    <mergeCell ref="B42:J42"/>
    <mergeCell ref="B43:J43"/>
    <mergeCell ref="B44:J44"/>
    <mergeCell ref="B45:J45"/>
    <mergeCell ref="B46:J46"/>
    <mergeCell ref="B47:J47"/>
    <mergeCell ref="B48:J48"/>
    <mergeCell ref="B49:J49"/>
    <mergeCell ref="B50:J50"/>
    <mergeCell ref="B51:J51"/>
    <mergeCell ref="A60:J60"/>
    <mergeCell ref="B53:J53"/>
    <mergeCell ref="B54:J54"/>
    <mergeCell ref="B55:J55"/>
    <mergeCell ref="A57:J57"/>
    <mergeCell ref="A58:J58"/>
    <mergeCell ref="A59:J59"/>
  </mergeCells>
  <dataValidations count="16">
    <dataValidation allowBlank="1" showInputMessage="1" showErrorMessage="1" prompt="Monto presupuestado para el producto" sqref="G29:H29 F28:F29 D29:F31 D33:F33 D28:D29" xr:uid="{0632AD4A-14AA-46D2-AF51-29D1F415B3E5}"/>
    <dataValidation allowBlank="1" showInputMessage="1" showErrorMessage="1" prompt="Meta anual del indicador" sqref="E28:E29 C28:C31 C33 G29" xr:uid="{F611F25F-2D5F-4C22-BAA5-8F769187B47A}"/>
    <dataValidation allowBlank="1" showInputMessage="1" showErrorMessage="1" prompt="¿En qué consiste el programa?" sqref="B19:J19" xr:uid="{1D894D2E-C974-433A-84F1-F30D8756C192}"/>
    <dataValidation allowBlank="1" showInputMessage="1" showErrorMessage="1" prompt="Presupuesto del programa" sqref="A25:C25 F25" xr:uid="{FF6F59B0-2B9B-4B31-B217-43966818D319}"/>
    <dataValidation allowBlank="1" showInputMessage="1" showErrorMessage="1" prompt="Oportunidades de mejora identificadas" sqref="A59:J59" xr:uid="{4390280F-7341-48B8-9DD4-4D1F50146780}"/>
    <dataValidation allowBlank="1" showInputMessage="1" showErrorMessage="1" prompt="De existir desvío, explicar razones." sqref="B38:J39 B47:J47 B51:J51 B43:J43 K42 B55:J56" xr:uid="{880D3CEC-7270-433C-95DF-76CF7A64F7C4}"/>
    <dataValidation allowBlank="1" showInputMessage="1" showErrorMessage="1" prompt="1. Describir lo plasmado en el presupuesto_x000a_2. Describir lo alcanzado en términos financieros y de producción " sqref="B42:J42 B46:J46 B50:J50 B54:J54" xr:uid="{EDE3C981-EC16-468C-9C68-73E4A3831F6A}"/>
    <dataValidation allowBlank="1" showInputMessage="1" showErrorMessage="1" prompt="¿En qué consiste el producto? su objetivo" sqref="B45:J45 B41:J41 B49:J49 B53:J53 B37:J37" xr:uid="{8A4831A9-C16E-4BF6-A1EE-DD180F2623C6}"/>
    <dataValidation allowBlank="1" showInputMessage="1" showErrorMessage="1" prompt="Nombre del producto" sqref="B52:J52 B40:J40 B48:J48 B44:J44 B36:J36" xr:uid="{8C641975-0071-47B4-9F68-70F5B75B49EB}"/>
    <dataValidation allowBlank="1" showInputMessage="1" showErrorMessage="1" prompt="¿A quién va dirigido el programa?, ¿qué característica tiene esta población que requiere ser beneficiada?" sqref="B20:J20" xr:uid="{8F87C346-73A0-4AE0-891A-D223E7DD30E7}"/>
    <dataValidation allowBlank="1" showInputMessage="1" prompt="Nombre del capítulo" sqref="B8:J10" xr:uid="{14319504-1BBE-4796-959A-F524242BCF0B}"/>
    <dataValidation allowBlank="1" sqref="A8" xr:uid="{055C4848-375E-4686-A1B4-B3034818C52A}"/>
    <dataValidation allowBlank="1" showInputMessage="1" showErrorMessage="1" prompt="Monto ejecutado en el trimestre" sqref="H33 H28 H30:H31" xr:uid="{1B4ED01C-5180-4930-930B-5C9CB6E2792C}"/>
    <dataValidation allowBlank="1" showInputMessage="1" showErrorMessage="1" prompt="Meta alcanzada en el trimestre" sqref="G28 G30:G31" xr:uid="{06AC3A06-EF9C-4EA4-BA19-7310666F8655}"/>
    <dataValidation allowBlank="1" showInputMessage="1" showErrorMessage="1" prompt="Nombre del indicador" sqref="B28:B31 B33" xr:uid="{BEAA79C2-C1D6-47C2-9DA8-52B695F6787E}"/>
    <dataValidation allowBlank="1" showInputMessage="1" showErrorMessage="1" prompt="Nombre de cada producto" sqref="A28:A33" xr:uid="{4A6CCED9-65CB-44F8-A66B-4F8CAE4D11C1}"/>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14</vt:i4>
      </vt:variant>
    </vt:vector>
  </HeadingPairs>
  <TitlesOfParts>
    <vt:vector size="21" baseType="lpstr">
      <vt:lpstr>T1</vt:lpstr>
      <vt:lpstr>T2</vt:lpstr>
      <vt:lpstr>S1</vt:lpstr>
      <vt:lpstr>T3</vt:lpstr>
      <vt:lpstr>T4</vt:lpstr>
      <vt:lpstr>S2</vt:lpstr>
      <vt:lpstr>Año</vt:lpstr>
      <vt:lpstr>Año!Área_de_impresión</vt:lpstr>
      <vt:lpstr>'S1'!Área_de_impresión</vt:lpstr>
      <vt:lpstr>'S2'!Área_de_impresión</vt:lpstr>
      <vt:lpstr>'T1'!Área_de_impresión</vt:lpstr>
      <vt:lpstr>'T2'!Área_de_impresión</vt:lpstr>
      <vt:lpstr>'T3'!Área_de_impresión</vt:lpstr>
      <vt:lpstr>'T4'!Área_de_impresión</vt:lpstr>
      <vt:lpstr>Año!Títulos_a_imprimir</vt:lpstr>
      <vt:lpstr>'S1'!Títulos_a_imprimir</vt:lpstr>
      <vt:lpstr>'S2'!Títulos_a_imprimir</vt:lpstr>
      <vt:lpstr>'T1'!Títulos_a_imprimir</vt:lpstr>
      <vt:lpstr>'T2'!Títulos_a_imprimir</vt:lpstr>
      <vt:lpstr>'T3'!Títulos_a_imprimir</vt:lpstr>
      <vt:lpstr>'T4'!Títulos_a_imprimir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Koneal</cp:lastModifiedBy>
  <cp:lastPrinted>2026-07-14T19:18:28Z</cp:lastPrinted>
  <dcterms:created xsi:type="dcterms:W3CDTF">2021-03-22T15:50:10Z</dcterms:created>
  <dcterms:modified xsi:type="dcterms:W3CDTF">2026-07-14T19:18:39Z</dcterms:modified>
</cp:coreProperties>
</file>